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기안 자료\코모도 사육장 조성\1. 설계용역\완료 최최최종 서류 6.12\"/>
    </mc:Choice>
  </mc:AlternateContent>
  <xr:revisionPtr revIDLastSave="0" documentId="13_ncr:1_{DDF3C8FD-AC7B-442F-938B-B5621A96D70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</sheets>
  <definedNames>
    <definedName name="_xlnm.Print_Area" localSheetId="2">공종별내역서!$A$1:$M$325</definedName>
    <definedName name="_xlnm.Print_Area" localSheetId="1">공종별집계표!$A$1:$M$26</definedName>
    <definedName name="_xlnm.Print_Area" localSheetId="7">단가대비표!$A$1:$X$135</definedName>
    <definedName name="_xlnm.Print_Area" localSheetId="5">단가산출목록!$A$1:$L$5</definedName>
    <definedName name="_xlnm.Print_Area" localSheetId="6">단가산출서!$A$1:$F$54</definedName>
    <definedName name="_xlnm.Print_Area" localSheetId="4">일위대가!$A$1:$M$681</definedName>
    <definedName name="_xlnm.Print_Area" localSheetId="3">일위대가목록!$A$1:$M$115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5" l="1"/>
  <c r="G5" i="5"/>
  <c r="I349" i="6" s="1"/>
  <c r="J349" i="6" s="1"/>
  <c r="J350" i="6" s="1"/>
  <c r="G56" i="7" s="1"/>
  <c r="I242" i="8" s="1"/>
  <c r="J242" i="8" s="1"/>
  <c r="F5" i="5"/>
  <c r="G349" i="6" s="1"/>
  <c r="E5" i="5"/>
  <c r="H4" i="5"/>
  <c r="G4" i="5"/>
  <c r="F4" i="5"/>
  <c r="E4" i="5"/>
  <c r="I282" i="8"/>
  <c r="G282" i="8"/>
  <c r="I281" i="8"/>
  <c r="J281" i="8" s="1"/>
  <c r="G281" i="8"/>
  <c r="I276" i="8"/>
  <c r="G276" i="8"/>
  <c r="H276" i="8" s="1"/>
  <c r="I275" i="8"/>
  <c r="G275" i="8"/>
  <c r="I274" i="8"/>
  <c r="G274" i="8"/>
  <c r="H274" i="8" s="1"/>
  <c r="I273" i="8"/>
  <c r="G273" i="8"/>
  <c r="I272" i="8"/>
  <c r="G272" i="8"/>
  <c r="H272" i="8" s="1"/>
  <c r="I271" i="8"/>
  <c r="J271" i="8" s="1"/>
  <c r="G271" i="8"/>
  <c r="I270" i="8"/>
  <c r="J270" i="8" s="1"/>
  <c r="G270" i="8"/>
  <c r="H270" i="8" s="1"/>
  <c r="I269" i="8"/>
  <c r="G269" i="8"/>
  <c r="H269" i="8" s="1"/>
  <c r="I268" i="8"/>
  <c r="G268" i="8"/>
  <c r="I267" i="8"/>
  <c r="G267" i="8"/>
  <c r="I266" i="8"/>
  <c r="G266" i="8"/>
  <c r="I265" i="8"/>
  <c r="G265" i="8"/>
  <c r="I264" i="8"/>
  <c r="G264" i="8"/>
  <c r="I263" i="8"/>
  <c r="G263" i="8"/>
  <c r="I262" i="8"/>
  <c r="J262" i="8" s="1"/>
  <c r="G262" i="8"/>
  <c r="I261" i="8"/>
  <c r="J261" i="8" s="1"/>
  <c r="G261" i="8"/>
  <c r="I260" i="8"/>
  <c r="G260" i="8"/>
  <c r="G248" i="8"/>
  <c r="H248" i="8" s="1"/>
  <c r="E248" i="8"/>
  <c r="G247" i="8"/>
  <c r="H247" i="8" s="1"/>
  <c r="E247" i="8"/>
  <c r="I246" i="8"/>
  <c r="G246" i="8"/>
  <c r="E246" i="8"/>
  <c r="I200" i="8"/>
  <c r="G200" i="8"/>
  <c r="I120" i="8"/>
  <c r="G120" i="8"/>
  <c r="I107" i="8"/>
  <c r="G107" i="8"/>
  <c r="H107" i="8" s="1"/>
  <c r="I106" i="8"/>
  <c r="G106" i="8"/>
  <c r="H106" i="8" s="1"/>
  <c r="I105" i="8"/>
  <c r="G105" i="8"/>
  <c r="I104" i="8"/>
  <c r="G104" i="8"/>
  <c r="I103" i="8"/>
  <c r="G103" i="8"/>
  <c r="I102" i="8"/>
  <c r="J102" i="8" s="1"/>
  <c r="G102" i="8"/>
  <c r="E102" i="8"/>
  <c r="I59" i="8"/>
  <c r="G59" i="8"/>
  <c r="I57" i="8"/>
  <c r="G57" i="8"/>
  <c r="H57" i="8" s="1"/>
  <c r="I52" i="8"/>
  <c r="G52" i="8"/>
  <c r="H52" i="8" s="1"/>
  <c r="I51" i="8"/>
  <c r="G51" i="8"/>
  <c r="I680" i="6"/>
  <c r="G680" i="6"/>
  <c r="E680" i="6"/>
  <c r="I678" i="6"/>
  <c r="G678" i="6"/>
  <c r="G677" i="6"/>
  <c r="E677" i="6"/>
  <c r="I673" i="6"/>
  <c r="G673" i="6"/>
  <c r="E673" i="6"/>
  <c r="I672" i="6"/>
  <c r="G672" i="6"/>
  <c r="E672" i="6"/>
  <c r="I668" i="6"/>
  <c r="G668" i="6"/>
  <c r="I667" i="6"/>
  <c r="G667" i="6"/>
  <c r="I666" i="6"/>
  <c r="G666" i="6"/>
  <c r="E666" i="6"/>
  <c r="I665" i="6"/>
  <c r="G665" i="6"/>
  <c r="E665" i="6"/>
  <c r="G661" i="6"/>
  <c r="E661" i="6"/>
  <c r="I656" i="6"/>
  <c r="G656" i="6"/>
  <c r="E656" i="6"/>
  <c r="I655" i="6"/>
  <c r="G655" i="6"/>
  <c r="E655" i="6"/>
  <c r="I654" i="6"/>
  <c r="G654" i="6"/>
  <c r="I650" i="6"/>
  <c r="G650" i="6"/>
  <c r="I645" i="6"/>
  <c r="G645" i="6"/>
  <c r="E645" i="6"/>
  <c r="I644" i="6"/>
  <c r="G644" i="6"/>
  <c r="E644" i="6"/>
  <c r="I643" i="6"/>
  <c r="G643" i="6"/>
  <c r="I638" i="6"/>
  <c r="G638" i="6"/>
  <c r="E638" i="6"/>
  <c r="I637" i="6"/>
  <c r="G637" i="6"/>
  <c r="E637" i="6"/>
  <c r="I636" i="6"/>
  <c r="G636" i="6"/>
  <c r="E636" i="6"/>
  <c r="I635" i="6"/>
  <c r="G635" i="6"/>
  <c r="E635" i="6"/>
  <c r="I631" i="6"/>
  <c r="G631" i="6"/>
  <c r="I626" i="6"/>
  <c r="G626" i="6"/>
  <c r="E626" i="6"/>
  <c r="I625" i="6"/>
  <c r="G625" i="6"/>
  <c r="E625" i="6"/>
  <c r="I624" i="6"/>
  <c r="G624" i="6"/>
  <c r="I619" i="6"/>
  <c r="G619" i="6"/>
  <c r="E619" i="6"/>
  <c r="I618" i="6"/>
  <c r="G618" i="6"/>
  <c r="E618" i="6"/>
  <c r="I613" i="6"/>
  <c r="G613" i="6"/>
  <c r="E613" i="6"/>
  <c r="F613" i="6" s="1"/>
  <c r="I608" i="6"/>
  <c r="G608" i="6"/>
  <c r="E608" i="6"/>
  <c r="I607" i="6"/>
  <c r="G607" i="6"/>
  <c r="E607" i="6"/>
  <c r="I602" i="6"/>
  <c r="G602" i="6"/>
  <c r="E602" i="6"/>
  <c r="I597" i="6"/>
  <c r="G597" i="6"/>
  <c r="E597" i="6"/>
  <c r="I596" i="6"/>
  <c r="G596" i="6"/>
  <c r="E596" i="6"/>
  <c r="I591" i="6"/>
  <c r="G591" i="6"/>
  <c r="E591" i="6"/>
  <c r="I590" i="6"/>
  <c r="G590" i="6"/>
  <c r="E590" i="6"/>
  <c r="I580" i="6"/>
  <c r="G580" i="6"/>
  <c r="I576" i="6"/>
  <c r="G576" i="6"/>
  <c r="I574" i="6"/>
  <c r="G574" i="6"/>
  <c r="I570" i="6"/>
  <c r="G570" i="6"/>
  <c r="I568" i="6"/>
  <c r="G568" i="6"/>
  <c r="I562" i="6"/>
  <c r="G562" i="6"/>
  <c r="E562" i="6"/>
  <c r="I561" i="6"/>
  <c r="G561" i="6"/>
  <c r="E561" i="6"/>
  <c r="F561" i="6" s="1"/>
  <c r="I560" i="6"/>
  <c r="G560" i="6"/>
  <c r="E560" i="6"/>
  <c r="I559" i="6"/>
  <c r="G559" i="6"/>
  <c r="E559" i="6"/>
  <c r="I555" i="6"/>
  <c r="G555" i="6"/>
  <c r="I554" i="6"/>
  <c r="G554" i="6"/>
  <c r="I551" i="6"/>
  <c r="G551" i="6"/>
  <c r="I550" i="6"/>
  <c r="G550" i="6"/>
  <c r="I533" i="6"/>
  <c r="G533" i="6"/>
  <c r="I529" i="6"/>
  <c r="G529" i="6"/>
  <c r="E529" i="6"/>
  <c r="I528" i="6"/>
  <c r="G528" i="6"/>
  <c r="E528" i="6"/>
  <c r="I522" i="6"/>
  <c r="G522" i="6"/>
  <c r="E522" i="6"/>
  <c r="I521" i="6"/>
  <c r="G521" i="6"/>
  <c r="E521" i="6"/>
  <c r="I520" i="6"/>
  <c r="G520" i="6"/>
  <c r="E520" i="6"/>
  <c r="I519" i="6"/>
  <c r="G519" i="6"/>
  <c r="E519" i="6"/>
  <c r="I513" i="6"/>
  <c r="G513" i="6"/>
  <c r="E513" i="6"/>
  <c r="I512" i="6"/>
  <c r="G512" i="6"/>
  <c r="E512" i="6"/>
  <c r="I511" i="6"/>
  <c r="G511" i="6"/>
  <c r="E511" i="6"/>
  <c r="I507" i="6"/>
  <c r="G507" i="6"/>
  <c r="I505" i="6"/>
  <c r="G505" i="6"/>
  <c r="I501" i="6"/>
  <c r="G501" i="6"/>
  <c r="E501" i="6"/>
  <c r="I496" i="6"/>
  <c r="G496" i="6"/>
  <c r="E496" i="6"/>
  <c r="I495" i="6"/>
  <c r="G495" i="6"/>
  <c r="E495" i="6"/>
  <c r="I490" i="6"/>
  <c r="G490" i="6"/>
  <c r="E490" i="6"/>
  <c r="F490" i="6" s="1"/>
  <c r="I489" i="6"/>
  <c r="G489" i="6"/>
  <c r="E489" i="6"/>
  <c r="I484" i="6"/>
  <c r="G484" i="6"/>
  <c r="H484" i="6" s="1"/>
  <c r="E484" i="6"/>
  <c r="F484" i="6" s="1"/>
  <c r="I483" i="6"/>
  <c r="G483" i="6"/>
  <c r="E483" i="6"/>
  <c r="I477" i="6"/>
  <c r="G477" i="6"/>
  <c r="I472" i="6"/>
  <c r="G472" i="6"/>
  <c r="I466" i="6"/>
  <c r="G466" i="6"/>
  <c r="I461" i="6"/>
  <c r="G461" i="6"/>
  <c r="E461" i="6"/>
  <c r="F461" i="6" s="1"/>
  <c r="I460" i="6"/>
  <c r="G460" i="6"/>
  <c r="E460" i="6"/>
  <c r="I454" i="6"/>
  <c r="G454" i="6"/>
  <c r="E454" i="6"/>
  <c r="I453" i="6"/>
  <c r="G453" i="6"/>
  <c r="E453" i="6"/>
  <c r="I452" i="6"/>
  <c r="G452" i="6"/>
  <c r="E452" i="6"/>
  <c r="I451" i="6"/>
  <c r="G451" i="6"/>
  <c r="E451" i="6"/>
  <c r="I446" i="6"/>
  <c r="G446" i="6"/>
  <c r="E446" i="6"/>
  <c r="I445" i="6"/>
  <c r="G445" i="6"/>
  <c r="H445" i="6" s="1"/>
  <c r="E445" i="6"/>
  <c r="I440" i="6"/>
  <c r="G440" i="6"/>
  <c r="I436" i="6"/>
  <c r="G436" i="6"/>
  <c r="E436" i="6"/>
  <c r="I434" i="6"/>
  <c r="G434" i="6"/>
  <c r="H434" i="6" s="1"/>
  <c r="G433" i="6"/>
  <c r="E433" i="6"/>
  <c r="I429" i="6"/>
  <c r="G429" i="6"/>
  <c r="E429" i="6"/>
  <c r="I427" i="6"/>
  <c r="G427" i="6"/>
  <c r="G426" i="6"/>
  <c r="E426" i="6"/>
  <c r="I422" i="6"/>
  <c r="G422" i="6"/>
  <c r="E422" i="6"/>
  <c r="I420" i="6"/>
  <c r="G420" i="6"/>
  <c r="G419" i="6"/>
  <c r="E419" i="6"/>
  <c r="I415" i="6"/>
  <c r="G415" i="6"/>
  <c r="E415" i="6"/>
  <c r="I414" i="6"/>
  <c r="G414" i="6"/>
  <c r="E414" i="6"/>
  <c r="I410" i="6"/>
  <c r="G410" i="6"/>
  <c r="E410" i="6"/>
  <c r="I409" i="6"/>
  <c r="G409" i="6"/>
  <c r="E409" i="6"/>
  <c r="G405" i="6"/>
  <c r="E405" i="6"/>
  <c r="G401" i="6"/>
  <c r="E401" i="6"/>
  <c r="G397" i="6"/>
  <c r="E397" i="6"/>
  <c r="G393" i="6"/>
  <c r="E393" i="6"/>
  <c r="G389" i="6"/>
  <c r="E389" i="6"/>
  <c r="G385" i="6"/>
  <c r="E385" i="6"/>
  <c r="G381" i="6"/>
  <c r="E381" i="6"/>
  <c r="G377" i="6"/>
  <c r="E377" i="6"/>
  <c r="I373" i="6"/>
  <c r="G373" i="6"/>
  <c r="I369" i="6"/>
  <c r="G369" i="6"/>
  <c r="E369" i="6"/>
  <c r="I368" i="6"/>
  <c r="G368" i="6"/>
  <c r="E368" i="6"/>
  <c r="I367" i="6"/>
  <c r="G367" i="6"/>
  <c r="I362" i="6"/>
  <c r="G362" i="6"/>
  <c r="E362" i="6"/>
  <c r="I361" i="6"/>
  <c r="G361" i="6"/>
  <c r="E361" i="6"/>
  <c r="I357" i="6"/>
  <c r="G357" i="6"/>
  <c r="E357" i="6"/>
  <c r="I353" i="6"/>
  <c r="G353" i="6"/>
  <c r="E353" i="6"/>
  <c r="E349" i="6"/>
  <c r="I345" i="6"/>
  <c r="G345" i="6"/>
  <c r="E345" i="6"/>
  <c r="I341" i="6"/>
  <c r="G341" i="6"/>
  <c r="E341" i="6"/>
  <c r="I337" i="6"/>
  <c r="G337" i="6"/>
  <c r="E337" i="6"/>
  <c r="I319" i="6"/>
  <c r="G319" i="6"/>
  <c r="E319" i="6"/>
  <c r="I318" i="6"/>
  <c r="G318" i="6"/>
  <c r="E318" i="6"/>
  <c r="I296" i="6"/>
  <c r="G296" i="6"/>
  <c r="I292" i="6"/>
  <c r="G292" i="6"/>
  <c r="E292" i="6"/>
  <c r="I291" i="6"/>
  <c r="G291" i="6"/>
  <c r="E291" i="6"/>
  <c r="I286" i="6"/>
  <c r="G286" i="6"/>
  <c r="I284" i="6"/>
  <c r="G284" i="6"/>
  <c r="I283" i="6"/>
  <c r="G283" i="6"/>
  <c r="I278" i="6"/>
  <c r="G278" i="6"/>
  <c r="I276" i="6"/>
  <c r="G276" i="6"/>
  <c r="H276" i="6" s="1"/>
  <c r="I275" i="6"/>
  <c r="J275" i="6" s="1"/>
  <c r="G275" i="6"/>
  <c r="H275" i="6" s="1"/>
  <c r="I270" i="6"/>
  <c r="G270" i="6"/>
  <c r="I268" i="6"/>
  <c r="G268" i="6"/>
  <c r="I267" i="6"/>
  <c r="J267" i="6" s="1"/>
  <c r="G267" i="6"/>
  <c r="I262" i="6"/>
  <c r="G262" i="6"/>
  <c r="I260" i="6"/>
  <c r="G260" i="6"/>
  <c r="I259" i="6"/>
  <c r="G259" i="6"/>
  <c r="I254" i="6"/>
  <c r="G254" i="6"/>
  <c r="I253" i="6"/>
  <c r="G253" i="6"/>
  <c r="I247" i="6"/>
  <c r="G247" i="6"/>
  <c r="I246" i="6"/>
  <c r="G246" i="6"/>
  <c r="I235" i="6"/>
  <c r="G235" i="6"/>
  <c r="I210" i="6"/>
  <c r="G210" i="6"/>
  <c r="I209" i="6"/>
  <c r="G209" i="6"/>
  <c r="H209" i="6" s="1"/>
  <c r="E209" i="6"/>
  <c r="I208" i="6"/>
  <c r="G208" i="6"/>
  <c r="E208" i="6"/>
  <c r="F208" i="6" s="1"/>
  <c r="I204" i="6"/>
  <c r="G204" i="6"/>
  <c r="I202" i="6"/>
  <c r="G202" i="6"/>
  <c r="I200" i="6"/>
  <c r="G200" i="6"/>
  <c r="I196" i="6"/>
  <c r="G196" i="6"/>
  <c r="I194" i="6"/>
  <c r="G194" i="6"/>
  <c r="I193" i="6"/>
  <c r="G193" i="6"/>
  <c r="I189" i="6"/>
  <c r="G189" i="6"/>
  <c r="I186" i="6"/>
  <c r="J186" i="6" s="1"/>
  <c r="G186" i="6"/>
  <c r="I184" i="6"/>
  <c r="J184" i="6" s="1"/>
  <c r="G184" i="6"/>
  <c r="I183" i="6"/>
  <c r="G183" i="6"/>
  <c r="H183" i="6" s="1"/>
  <c r="I182" i="6"/>
  <c r="G182" i="6"/>
  <c r="I178" i="6"/>
  <c r="G178" i="6"/>
  <c r="I175" i="6"/>
  <c r="G175" i="6"/>
  <c r="I173" i="6"/>
  <c r="G173" i="6"/>
  <c r="I172" i="6"/>
  <c r="G172" i="6"/>
  <c r="I171" i="6"/>
  <c r="G171" i="6"/>
  <c r="I167" i="6"/>
  <c r="G167" i="6"/>
  <c r="I164" i="6"/>
  <c r="G164" i="6"/>
  <c r="I163" i="6"/>
  <c r="G163" i="6"/>
  <c r="I158" i="6"/>
  <c r="G158" i="6"/>
  <c r="I153" i="6"/>
  <c r="G153" i="6"/>
  <c r="E153" i="6"/>
  <c r="I152" i="6"/>
  <c r="G152" i="6"/>
  <c r="E152" i="6"/>
  <c r="I150" i="6"/>
  <c r="G150" i="6"/>
  <c r="I128" i="6"/>
  <c r="G128" i="6"/>
  <c r="I124" i="6"/>
  <c r="G124" i="6"/>
  <c r="I122" i="6"/>
  <c r="G122" i="6"/>
  <c r="I118" i="6"/>
  <c r="G118" i="6"/>
  <c r="I116" i="6"/>
  <c r="G116" i="6"/>
  <c r="I112" i="6"/>
  <c r="G112" i="6"/>
  <c r="I110" i="6"/>
  <c r="G110" i="6"/>
  <c r="I106" i="6"/>
  <c r="G106" i="6"/>
  <c r="I104" i="6"/>
  <c r="J104" i="6" s="1"/>
  <c r="G104" i="6"/>
  <c r="I100" i="6"/>
  <c r="G100" i="6"/>
  <c r="I98" i="6"/>
  <c r="G98" i="6"/>
  <c r="E98" i="6"/>
  <c r="I97" i="6"/>
  <c r="G97" i="6"/>
  <c r="E97" i="6"/>
  <c r="I92" i="6"/>
  <c r="G92" i="6"/>
  <c r="E92" i="6"/>
  <c r="I91" i="6"/>
  <c r="G91" i="6"/>
  <c r="E91" i="6"/>
  <c r="I90" i="6"/>
  <c r="G90" i="6"/>
  <c r="I89" i="6"/>
  <c r="G89" i="6"/>
  <c r="I88" i="6"/>
  <c r="G88" i="6"/>
  <c r="I86" i="6"/>
  <c r="G86" i="6"/>
  <c r="I76" i="6"/>
  <c r="G76" i="6"/>
  <c r="K76" i="6" s="1"/>
  <c r="E76" i="6"/>
  <c r="I75" i="6"/>
  <c r="G75" i="6"/>
  <c r="E75" i="6"/>
  <c r="I70" i="6"/>
  <c r="G70" i="6"/>
  <c r="E70" i="6"/>
  <c r="I69" i="6"/>
  <c r="G69" i="6"/>
  <c r="E69" i="6"/>
  <c r="I65" i="6"/>
  <c r="G65" i="6"/>
  <c r="E65" i="6"/>
  <c r="I64" i="6"/>
  <c r="G64" i="6"/>
  <c r="E64" i="6"/>
  <c r="I60" i="6"/>
  <c r="G60" i="6"/>
  <c r="E60" i="6"/>
  <c r="I59" i="6"/>
  <c r="G59" i="6"/>
  <c r="E59" i="6"/>
  <c r="I51" i="6"/>
  <c r="G51" i="6"/>
  <c r="E51" i="6"/>
  <c r="I50" i="6"/>
  <c r="G50" i="6"/>
  <c r="E50" i="6"/>
  <c r="I46" i="6"/>
  <c r="G46" i="6"/>
  <c r="E46" i="6"/>
  <c r="I42" i="6"/>
  <c r="G42" i="6"/>
  <c r="E42" i="6"/>
  <c r="I38" i="6"/>
  <c r="G38" i="6"/>
  <c r="E38" i="6"/>
  <c r="I37" i="6"/>
  <c r="G37" i="6"/>
  <c r="I36" i="6"/>
  <c r="J36" i="6" s="1"/>
  <c r="G36" i="6"/>
  <c r="H36" i="6" s="1"/>
  <c r="I32" i="6"/>
  <c r="G32" i="6"/>
  <c r="E32" i="6"/>
  <c r="F32" i="6" s="1"/>
  <c r="I27" i="6"/>
  <c r="G27" i="6"/>
  <c r="I26" i="6"/>
  <c r="G26" i="6"/>
  <c r="I25" i="6"/>
  <c r="G25" i="6"/>
  <c r="I24" i="6"/>
  <c r="G24" i="6"/>
  <c r="I23" i="6"/>
  <c r="G23" i="6"/>
  <c r="I22" i="6"/>
  <c r="G22" i="6"/>
  <c r="I21" i="6"/>
  <c r="G21" i="6"/>
  <c r="I20" i="6"/>
  <c r="G20" i="6"/>
  <c r="I19" i="6"/>
  <c r="J19" i="6" s="1"/>
  <c r="G19" i="6"/>
  <c r="I18" i="6"/>
  <c r="G18" i="6"/>
  <c r="I13" i="6"/>
  <c r="G13" i="6"/>
  <c r="I12" i="6"/>
  <c r="G12" i="6"/>
  <c r="I11" i="6"/>
  <c r="G11" i="6"/>
  <c r="I10" i="6"/>
  <c r="G10" i="6"/>
  <c r="I9" i="6"/>
  <c r="G9" i="6"/>
  <c r="I8" i="6"/>
  <c r="G8" i="6"/>
  <c r="I7" i="6"/>
  <c r="G7" i="6"/>
  <c r="I6" i="6"/>
  <c r="G6" i="6"/>
  <c r="I5" i="6"/>
  <c r="G5" i="6"/>
  <c r="O135" i="3"/>
  <c r="E276" i="8" s="1"/>
  <c r="F276" i="8" s="1"/>
  <c r="O134" i="3"/>
  <c r="E275" i="8" s="1"/>
  <c r="O133" i="3"/>
  <c r="E274" i="8" s="1"/>
  <c r="O132" i="3"/>
  <c r="E273" i="8" s="1"/>
  <c r="O131" i="3"/>
  <c r="E272" i="8" s="1"/>
  <c r="O130" i="3"/>
  <c r="E271" i="8" s="1"/>
  <c r="F271" i="8" s="1"/>
  <c r="O129" i="3"/>
  <c r="E270" i="8" s="1"/>
  <c r="O128" i="3"/>
  <c r="E269" i="8" s="1"/>
  <c r="O127" i="3"/>
  <c r="E268" i="8" s="1"/>
  <c r="K268" i="8" s="1"/>
  <c r="O126" i="3"/>
  <c r="E267" i="8" s="1"/>
  <c r="K267" i="8" s="1"/>
  <c r="O125" i="3"/>
  <c r="E266" i="8" s="1"/>
  <c r="O124" i="3"/>
  <c r="E265" i="8" s="1"/>
  <c r="O123" i="3"/>
  <c r="E107" i="8" s="1"/>
  <c r="F107" i="8" s="1"/>
  <c r="O122" i="3"/>
  <c r="E264" i="8" s="1"/>
  <c r="O121" i="3"/>
  <c r="E263" i="8" s="1"/>
  <c r="F263" i="8" s="1"/>
  <c r="O120" i="3"/>
  <c r="E106" i="8" s="1"/>
  <c r="O119" i="3"/>
  <c r="E105" i="8" s="1"/>
  <c r="O118" i="3"/>
  <c r="E104" i="8" s="1"/>
  <c r="O117" i="3"/>
  <c r="E103" i="8" s="1"/>
  <c r="O115" i="3"/>
  <c r="E262" i="8" s="1"/>
  <c r="O114" i="3"/>
  <c r="E261" i="8" s="1"/>
  <c r="F261" i="8" s="1"/>
  <c r="O113" i="3"/>
  <c r="E260" i="8" s="1"/>
  <c r="V90" i="3"/>
  <c r="I405" i="6" s="1"/>
  <c r="K405" i="6" s="1"/>
  <c r="V89" i="3"/>
  <c r="I401" i="6" s="1"/>
  <c r="V88" i="3"/>
  <c r="I248" i="8" s="1"/>
  <c r="V87" i="3"/>
  <c r="I247" i="8" s="1"/>
  <c r="V86" i="3"/>
  <c r="I397" i="6" s="1"/>
  <c r="J397" i="6" s="1"/>
  <c r="J398" i="6" s="1"/>
  <c r="G67" i="7" s="1"/>
  <c r="I309" i="8" s="1"/>
  <c r="V85" i="3"/>
  <c r="I393" i="6" s="1"/>
  <c r="V84" i="3"/>
  <c r="I389" i="6" s="1"/>
  <c r="V83" i="3"/>
  <c r="I385" i="6" s="1"/>
  <c r="V82" i="3"/>
  <c r="I381" i="6" s="1"/>
  <c r="K381" i="6" s="1"/>
  <c r="V81" i="3"/>
  <c r="I377" i="6" s="1"/>
  <c r="J377" i="6" s="1"/>
  <c r="O80" i="3"/>
  <c r="E193" i="6" s="1"/>
  <c r="O79" i="3"/>
  <c r="E194" i="6" s="1"/>
  <c r="K194" i="6" s="1"/>
  <c r="O78" i="3"/>
  <c r="E163" i="6" s="1"/>
  <c r="O77" i="3"/>
  <c r="E574" i="6" s="1"/>
  <c r="F574" i="6" s="1"/>
  <c r="O76" i="3"/>
  <c r="E568" i="6" s="1"/>
  <c r="F568" i="6" s="1"/>
  <c r="O75" i="3"/>
  <c r="E104" i="6" s="1"/>
  <c r="O74" i="3"/>
  <c r="E533" i="6" s="1"/>
  <c r="O73" i="3"/>
  <c r="E158" i="6" s="1"/>
  <c r="F158" i="6" s="1"/>
  <c r="O72" i="3"/>
  <c r="E631" i="6" s="1"/>
  <c r="O71" i="3"/>
  <c r="E650" i="6" s="1"/>
  <c r="O70" i="3"/>
  <c r="E624" i="6" s="1"/>
  <c r="O69" i="3"/>
  <c r="E643" i="6" s="1"/>
  <c r="O68" i="3"/>
  <c r="E37" i="6" s="1"/>
  <c r="O67" i="3"/>
  <c r="E276" i="6" s="1"/>
  <c r="O66" i="3"/>
  <c r="E284" i="6" s="1"/>
  <c r="F284" i="6" s="1"/>
  <c r="O65" i="3"/>
  <c r="E204" i="6" s="1"/>
  <c r="K204" i="6" s="1"/>
  <c r="O64" i="3"/>
  <c r="E286" i="6" s="1"/>
  <c r="O63" i="3"/>
  <c r="E262" i="6" s="1"/>
  <c r="O62" i="3"/>
  <c r="E164" i="6" s="1"/>
  <c r="O61" i="3"/>
  <c r="E100" i="6" s="1"/>
  <c r="K100" i="6" s="1"/>
  <c r="O60" i="3"/>
  <c r="E89" i="6" s="1"/>
  <c r="O59" i="3"/>
  <c r="E88" i="6" s="1"/>
  <c r="K88" i="6" s="1"/>
  <c r="O58" i="3"/>
  <c r="E440" i="6" s="1"/>
  <c r="F440" i="6" s="1"/>
  <c r="O57" i="3"/>
  <c r="E13" i="6" s="1"/>
  <c r="K13" i="6" s="1"/>
  <c r="O56" i="3"/>
  <c r="E26" i="6" s="1"/>
  <c r="O55" i="3"/>
  <c r="E11" i="6" s="1"/>
  <c r="O54" i="3"/>
  <c r="E21" i="6" s="1"/>
  <c r="K21" i="6" s="1"/>
  <c r="O53" i="3"/>
  <c r="E10" i="6" s="1"/>
  <c r="F10" i="6" s="1"/>
  <c r="O52" i="3"/>
  <c r="E9" i="6" s="1"/>
  <c r="O51" i="3"/>
  <c r="E20" i="6" s="1"/>
  <c r="K20" i="6" s="1"/>
  <c r="O50" i="3"/>
  <c r="E6" i="6" s="1"/>
  <c r="F6" i="6" s="1"/>
  <c r="O49" i="3"/>
  <c r="E5" i="6" s="1"/>
  <c r="O48" i="3"/>
  <c r="E24" i="6" s="1"/>
  <c r="K24" i="6" s="1"/>
  <c r="O47" i="3"/>
  <c r="E283" i="6" s="1"/>
  <c r="F283" i="6" s="1"/>
  <c r="O46" i="3"/>
  <c r="E200" i="8" s="1"/>
  <c r="O45" i="3"/>
  <c r="E175" i="6" s="1"/>
  <c r="F175" i="6" s="1"/>
  <c r="O44" i="3"/>
  <c r="E275" i="6" s="1"/>
  <c r="O43" i="3"/>
  <c r="E150" i="6" s="1"/>
  <c r="F150" i="6" s="1"/>
  <c r="O42" i="3"/>
  <c r="E373" i="6" s="1"/>
  <c r="K373" i="6" s="1"/>
  <c r="O41" i="3"/>
  <c r="E477" i="6" s="1"/>
  <c r="K477" i="6" s="1"/>
  <c r="O40" i="3"/>
  <c r="E235" i="6" s="1"/>
  <c r="O39" i="3"/>
  <c r="E254" i="6" s="1"/>
  <c r="F254" i="6" s="1"/>
  <c r="O38" i="3"/>
  <c r="E247" i="6" s="1"/>
  <c r="O37" i="3"/>
  <c r="E246" i="6" s="1"/>
  <c r="F246" i="6" s="1"/>
  <c r="O36" i="3"/>
  <c r="E210" i="6" s="1"/>
  <c r="F210" i="6" s="1"/>
  <c r="O35" i="3"/>
  <c r="E120" i="8" s="1"/>
  <c r="O34" i="3"/>
  <c r="E51" i="8" s="1"/>
  <c r="O33" i="3"/>
  <c r="E52" i="8" s="1"/>
  <c r="K52" i="8" s="1"/>
  <c r="O32" i="3"/>
  <c r="E466" i="6" s="1"/>
  <c r="O31" i="3"/>
  <c r="E550" i="6" s="1"/>
  <c r="O30" i="3"/>
  <c r="E172" i="6" s="1"/>
  <c r="K172" i="6" s="1"/>
  <c r="O29" i="3"/>
  <c r="E200" i="6" s="1"/>
  <c r="F200" i="6" s="1"/>
  <c r="O28" i="3"/>
  <c r="E505" i="6" s="1"/>
  <c r="O27" i="3"/>
  <c r="E551" i="6" s="1"/>
  <c r="O26" i="3"/>
  <c r="E57" i="8" s="1"/>
  <c r="O25" i="3"/>
  <c r="E182" i="6" s="1"/>
  <c r="O24" i="3"/>
  <c r="E36" i="6" s="1"/>
  <c r="O23" i="3"/>
  <c r="E668" i="6" s="1"/>
  <c r="O22" i="3"/>
  <c r="E427" i="6" s="1"/>
  <c r="O21" i="3"/>
  <c r="E90" i="6" s="1"/>
  <c r="K90" i="6" s="1"/>
  <c r="O20" i="3"/>
  <c r="E667" i="6" s="1"/>
  <c r="O19" i="3"/>
  <c r="E167" i="6" s="1"/>
  <c r="F167" i="6" s="1"/>
  <c r="L167" i="6" s="1"/>
  <c r="O18" i="3"/>
  <c r="E118" i="6" s="1"/>
  <c r="O17" i="3"/>
  <c r="E59" i="8" s="1"/>
  <c r="O16" i="3"/>
  <c r="E580" i="6" s="1"/>
  <c r="F580" i="6" s="1"/>
  <c r="O15" i="3"/>
  <c r="E472" i="6" s="1"/>
  <c r="O13" i="3"/>
  <c r="E282" i="8" s="1"/>
  <c r="O11" i="3"/>
  <c r="E281" i="8" s="1"/>
  <c r="O10" i="3"/>
  <c r="E367" i="6" s="1"/>
  <c r="V9" i="3"/>
  <c r="I426" i="6" s="1"/>
  <c r="V8" i="3"/>
  <c r="I661" i="6" s="1"/>
  <c r="V7" i="3"/>
  <c r="I433" i="6" s="1"/>
  <c r="J433" i="6" s="1"/>
  <c r="J437" i="6" s="1"/>
  <c r="G74" i="7" s="1"/>
  <c r="I62" i="6" s="1"/>
  <c r="J62" i="6" s="1"/>
  <c r="V6" i="3"/>
  <c r="I677" i="6" s="1"/>
  <c r="V5" i="3"/>
  <c r="I419" i="6" s="1"/>
  <c r="H681" i="6"/>
  <c r="F680" i="6"/>
  <c r="H680" i="6"/>
  <c r="J680" i="6"/>
  <c r="K680" i="6"/>
  <c r="H679" i="6"/>
  <c r="J679" i="6"/>
  <c r="H678" i="6"/>
  <c r="J678" i="6"/>
  <c r="F677" i="6"/>
  <c r="H677" i="6"/>
  <c r="H674" i="6"/>
  <c r="F114" i="7" s="1"/>
  <c r="G333" i="6" s="1"/>
  <c r="H333" i="6" s="1"/>
  <c r="H334" i="6" s="1"/>
  <c r="F52" i="7" s="1"/>
  <c r="G238" i="8" s="1"/>
  <c r="H238" i="8" s="1"/>
  <c r="F673" i="6"/>
  <c r="H673" i="6"/>
  <c r="J673" i="6"/>
  <c r="K673" i="6"/>
  <c r="F672" i="6"/>
  <c r="F674" i="6" s="1"/>
  <c r="E114" i="7" s="1"/>
  <c r="H672" i="6"/>
  <c r="J672" i="6"/>
  <c r="J674" i="6" s="1"/>
  <c r="G114" i="7" s="1"/>
  <c r="K672" i="6"/>
  <c r="H668" i="6"/>
  <c r="J668" i="6"/>
  <c r="H667" i="6"/>
  <c r="J667" i="6"/>
  <c r="F666" i="6"/>
  <c r="H666" i="6"/>
  <c r="H669" i="6" s="1"/>
  <c r="J666" i="6"/>
  <c r="K666" i="6"/>
  <c r="F665" i="6"/>
  <c r="H665" i="6"/>
  <c r="J665" i="6"/>
  <c r="J669" i="6" s="1"/>
  <c r="G113" i="7" s="1"/>
  <c r="I325" i="6" s="1"/>
  <c r="J325" i="6" s="1"/>
  <c r="J326" i="6" s="1"/>
  <c r="G50" i="7" s="1"/>
  <c r="I236" i="8" s="1"/>
  <c r="K665" i="6"/>
  <c r="H662" i="6"/>
  <c r="F661" i="6"/>
  <c r="F662" i="6" s="1"/>
  <c r="E112" i="7" s="1"/>
  <c r="E320" i="6" s="1"/>
  <c r="H661" i="6"/>
  <c r="H657" i="6"/>
  <c r="J657" i="6"/>
  <c r="F656" i="6"/>
  <c r="H656" i="6"/>
  <c r="J656" i="6"/>
  <c r="K656" i="6"/>
  <c r="F655" i="6"/>
  <c r="H655" i="6"/>
  <c r="E657" i="6" s="1"/>
  <c r="J655" i="6"/>
  <c r="J658" i="6" s="1"/>
  <c r="G111" i="7" s="1"/>
  <c r="I312" i="6" s="1"/>
  <c r="J312" i="6" s="1"/>
  <c r="K655" i="6"/>
  <c r="H654" i="6"/>
  <c r="J654" i="6"/>
  <c r="H650" i="6"/>
  <c r="H651" i="6" s="1"/>
  <c r="F110" i="7" s="1"/>
  <c r="G307" i="6" s="1"/>
  <c r="H307" i="6" s="1"/>
  <c r="J650" i="6"/>
  <c r="J651" i="6" s="1"/>
  <c r="G110" i="7" s="1"/>
  <c r="H646" i="6"/>
  <c r="J646" i="6"/>
  <c r="F645" i="6"/>
  <c r="H645" i="6"/>
  <c r="J645" i="6"/>
  <c r="K645" i="6"/>
  <c r="F644" i="6"/>
  <c r="H644" i="6"/>
  <c r="J644" i="6"/>
  <c r="K644" i="6"/>
  <c r="H643" i="6"/>
  <c r="J643" i="6"/>
  <c r="J647" i="6" s="1"/>
  <c r="G109" i="7" s="1"/>
  <c r="I306" i="6" s="1"/>
  <c r="J306" i="6" s="1"/>
  <c r="H639" i="6"/>
  <c r="J639" i="6"/>
  <c r="F638" i="6"/>
  <c r="H638" i="6"/>
  <c r="J638" i="6"/>
  <c r="K638" i="6"/>
  <c r="F637" i="6"/>
  <c r="H637" i="6"/>
  <c r="J637" i="6"/>
  <c r="J640" i="6" s="1"/>
  <c r="G108" i="7" s="1"/>
  <c r="K637" i="6"/>
  <c r="F636" i="6"/>
  <c r="H636" i="6"/>
  <c r="J636" i="6"/>
  <c r="K636" i="6"/>
  <c r="F635" i="6"/>
  <c r="H635" i="6"/>
  <c r="J635" i="6"/>
  <c r="K635" i="6"/>
  <c r="J632" i="6"/>
  <c r="G107" i="7" s="1"/>
  <c r="I301" i="6" s="1"/>
  <c r="J301" i="6" s="1"/>
  <c r="H631" i="6"/>
  <c r="H632" i="6" s="1"/>
  <c r="F107" i="7" s="1"/>
  <c r="G301" i="6" s="1"/>
  <c r="H301" i="6" s="1"/>
  <c r="J631" i="6"/>
  <c r="H627" i="6"/>
  <c r="J627" i="6"/>
  <c r="F626" i="6"/>
  <c r="H626" i="6"/>
  <c r="J626" i="6"/>
  <c r="J628" i="6" s="1"/>
  <c r="G106" i="7" s="1"/>
  <c r="I300" i="6" s="1"/>
  <c r="J300" i="6" s="1"/>
  <c r="K626" i="6"/>
  <c r="F625" i="6"/>
  <c r="H625" i="6"/>
  <c r="E627" i="6" s="1"/>
  <c r="J625" i="6"/>
  <c r="K625" i="6"/>
  <c r="H624" i="6"/>
  <c r="H628" i="6" s="1"/>
  <c r="J624" i="6"/>
  <c r="F620" i="6"/>
  <c r="H620" i="6"/>
  <c r="F619" i="6"/>
  <c r="H619" i="6"/>
  <c r="J619" i="6"/>
  <c r="K619" i="6"/>
  <c r="L619" i="6"/>
  <c r="F618" i="6"/>
  <c r="H618" i="6"/>
  <c r="I620" i="6" s="1"/>
  <c r="J618" i="6"/>
  <c r="K618" i="6"/>
  <c r="H615" i="6"/>
  <c r="F104" i="7" s="1"/>
  <c r="F614" i="6"/>
  <c r="H614" i="6"/>
  <c r="H613" i="6"/>
  <c r="I614" i="6" s="1"/>
  <c r="J613" i="6"/>
  <c r="K613" i="6"/>
  <c r="F609" i="6"/>
  <c r="H609" i="6"/>
  <c r="F608" i="6"/>
  <c r="H608" i="6"/>
  <c r="J608" i="6"/>
  <c r="K608" i="6"/>
  <c r="F607" i="6"/>
  <c r="H607" i="6"/>
  <c r="I609" i="6" s="1"/>
  <c r="J609" i="6" s="1"/>
  <c r="J610" i="6" s="1"/>
  <c r="G103" i="7" s="1"/>
  <c r="J607" i="6"/>
  <c r="K607" i="6"/>
  <c r="F603" i="6"/>
  <c r="H603" i="6"/>
  <c r="F602" i="6"/>
  <c r="H602" i="6"/>
  <c r="I603" i="6" s="1"/>
  <c r="J603" i="6" s="1"/>
  <c r="J602" i="6"/>
  <c r="K602" i="6"/>
  <c r="F598" i="6"/>
  <c r="H598" i="6"/>
  <c r="F597" i="6"/>
  <c r="H597" i="6"/>
  <c r="H599" i="6" s="1"/>
  <c r="J597" i="6"/>
  <c r="K597" i="6"/>
  <c r="F596" i="6"/>
  <c r="F599" i="6" s="1"/>
  <c r="E101" i="7" s="1"/>
  <c r="E255" i="6" s="1"/>
  <c r="H596" i="6"/>
  <c r="J596" i="6"/>
  <c r="K596" i="6"/>
  <c r="F592" i="6"/>
  <c r="F593" i="6" s="1"/>
  <c r="H592" i="6"/>
  <c r="F591" i="6"/>
  <c r="H591" i="6"/>
  <c r="H593" i="6" s="1"/>
  <c r="F100" i="7" s="1"/>
  <c r="G248" i="6" s="1"/>
  <c r="H248" i="6" s="1"/>
  <c r="J591" i="6"/>
  <c r="K591" i="6"/>
  <c r="F590" i="6"/>
  <c r="H590" i="6"/>
  <c r="J590" i="6"/>
  <c r="K590" i="6"/>
  <c r="H581" i="6"/>
  <c r="J581" i="6"/>
  <c r="H580" i="6"/>
  <c r="J580" i="6"/>
  <c r="K580" i="6"/>
  <c r="H576" i="6"/>
  <c r="J576" i="6"/>
  <c r="H574" i="6"/>
  <c r="J574" i="6"/>
  <c r="K574" i="6"/>
  <c r="H570" i="6"/>
  <c r="J570" i="6"/>
  <c r="H568" i="6"/>
  <c r="J568" i="6"/>
  <c r="K568" i="6"/>
  <c r="H564" i="6"/>
  <c r="J564" i="6"/>
  <c r="F563" i="6"/>
  <c r="H563" i="6"/>
  <c r="F562" i="6"/>
  <c r="H562" i="6"/>
  <c r="J562" i="6"/>
  <c r="K562" i="6"/>
  <c r="H561" i="6"/>
  <c r="J561" i="6"/>
  <c r="F560" i="6"/>
  <c r="L560" i="6" s="1"/>
  <c r="H560" i="6"/>
  <c r="J560" i="6"/>
  <c r="K560" i="6"/>
  <c r="H559" i="6"/>
  <c r="J559" i="6"/>
  <c r="H555" i="6"/>
  <c r="J555" i="6"/>
  <c r="H554" i="6"/>
  <c r="J554" i="6"/>
  <c r="H551" i="6"/>
  <c r="J551" i="6"/>
  <c r="F550" i="6"/>
  <c r="H550" i="6"/>
  <c r="J550" i="6"/>
  <c r="K550" i="6"/>
  <c r="H533" i="6"/>
  <c r="J533" i="6"/>
  <c r="F529" i="6"/>
  <c r="F530" i="6" s="1"/>
  <c r="E89" i="7" s="1"/>
  <c r="E187" i="6" s="1"/>
  <c r="H529" i="6"/>
  <c r="J529" i="6"/>
  <c r="K529" i="6"/>
  <c r="F528" i="6"/>
  <c r="H528" i="6"/>
  <c r="H530" i="6" s="1"/>
  <c r="F89" i="7" s="1"/>
  <c r="J528" i="6"/>
  <c r="K528" i="6"/>
  <c r="H524" i="6"/>
  <c r="J524" i="6"/>
  <c r="F523" i="6"/>
  <c r="H523" i="6"/>
  <c r="F522" i="6"/>
  <c r="H522" i="6"/>
  <c r="J522" i="6"/>
  <c r="K522" i="6"/>
  <c r="F521" i="6"/>
  <c r="H521" i="6"/>
  <c r="J521" i="6"/>
  <c r="K521" i="6"/>
  <c r="F520" i="6"/>
  <c r="H520" i="6"/>
  <c r="J520" i="6"/>
  <c r="K520" i="6"/>
  <c r="F519" i="6"/>
  <c r="H519" i="6"/>
  <c r="J519" i="6"/>
  <c r="K519" i="6"/>
  <c r="H515" i="6"/>
  <c r="J515" i="6"/>
  <c r="F514" i="6"/>
  <c r="H514" i="6"/>
  <c r="F513" i="6"/>
  <c r="L513" i="6" s="1"/>
  <c r="H513" i="6"/>
  <c r="E515" i="6" s="1"/>
  <c r="F515" i="6" s="1"/>
  <c r="L515" i="6" s="1"/>
  <c r="J513" i="6"/>
  <c r="K513" i="6"/>
  <c r="F512" i="6"/>
  <c r="H512" i="6"/>
  <c r="J512" i="6"/>
  <c r="K512" i="6"/>
  <c r="F511" i="6"/>
  <c r="H511" i="6"/>
  <c r="J511" i="6"/>
  <c r="K511" i="6"/>
  <c r="H507" i="6"/>
  <c r="J507" i="6"/>
  <c r="F505" i="6"/>
  <c r="H505" i="6"/>
  <c r="J505" i="6"/>
  <c r="K505" i="6"/>
  <c r="J502" i="6"/>
  <c r="G85" i="7" s="1"/>
  <c r="F501" i="6"/>
  <c r="H501" i="6"/>
  <c r="H502" i="6" s="1"/>
  <c r="F85" i="7" s="1"/>
  <c r="G159" i="6" s="1"/>
  <c r="H159" i="6" s="1"/>
  <c r="J501" i="6"/>
  <c r="K501" i="6"/>
  <c r="F497" i="6"/>
  <c r="H497" i="6"/>
  <c r="F496" i="6"/>
  <c r="H496" i="6"/>
  <c r="J496" i="6"/>
  <c r="K496" i="6"/>
  <c r="F495" i="6"/>
  <c r="F498" i="6" s="1"/>
  <c r="E84" i="7" s="1"/>
  <c r="E479" i="6" s="1"/>
  <c r="H495" i="6"/>
  <c r="J495" i="6"/>
  <c r="K495" i="6"/>
  <c r="H492" i="6"/>
  <c r="F83" i="7" s="1"/>
  <c r="F491" i="6"/>
  <c r="H491" i="6"/>
  <c r="I491" i="6"/>
  <c r="J491" i="6" s="1"/>
  <c r="J492" i="6" s="1"/>
  <c r="G83" i="7" s="1"/>
  <c r="H490" i="6"/>
  <c r="J490" i="6"/>
  <c r="H489" i="6"/>
  <c r="J489" i="6"/>
  <c r="F485" i="6"/>
  <c r="H485" i="6"/>
  <c r="J484" i="6"/>
  <c r="K484" i="6"/>
  <c r="F483" i="6"/>
  <c r="H483" i="6"/>
  <c r="J483" i="6"/>
  <c r="K483" i="6"/>
  <c r="H478" i="6"/>
  <c r="J478" i="6"/>
  <c r="H477" i="6"/>
  <c r="J477" i="6"/>
  <c r="H472" i="6"/>
  <c r="J472" i="6"/>
  <c r="H467" i="6"/>
  <c r="J467" i="6"/>
  <c r="F466" i="6"/>
  <c r="E467" i="6" s="1"/>
  <c r="H466" i="6"/>
  <c r="J466" i="6"/>
  <c r="K466" i="6"/>
  <c r="F462" i="6"/>
  <c r="H462" i="6"/>
  <c r="I462" i="6"/>
  <c r="J462" i="6" s="1"/>
  <c r="J463" i="6" s="1"/>
  <c r="G78" i="7" s="1"/>
  <c r="I130" i="6" s="1"/>
  <c r="J130" i="6" s="1"/>
  <c r="H461" i="6"/>
  <c r="J461" i="6"/>
  <c r="F460" i="6"/>
  <c r="L460" i="6" s="1"/>
  <c r="H460" i="6"/>
  <c r="J460" i="6"/>
  <c r="K460" i="6"/>
  <c r="H456" i="6"/>
  <c r="J456" i="6"/>
  <c r="F455" i="6"/>
  <c r="H455" i="6"/>
  <c r="F454" i="6"/>
  <c r="H454" i="6"/>
  <c r="J454" i="6"/>
  <c r="K454" i="6"/>
  <c r="F453" i="6"/>
  <c r="H453" i="6"/>
  <c r="J453" i="6"/>
  <c r="K453" i="6"/>
  <c r="F452" i="6"/>
  <c r="H452" i="6"/>
  <c r="J452" i="6"/>
  <c r="K452" i="6"/>
  <c r="F451" i="6"/>
  <c r="H451" i="6"/>
  <c r="J451" i="6"/>
  <c r="K451" i="6"/>
  <c r="F447" i="6"/>
  <c r="H447" i="6"/>
  <c r="F446" i="6"/>
  <c r="F448" i="6" s="1"/>
  <c r="E76" i="7" s="1"/>
  <c r="E82" i="6" s="1"/>
  <c r="H446" i="6"/>
  <c r="J446" i="6"/>
  <c r="K446" i="6"/>
  <c r="F445" i="6"/>
  <c r="J445" i="6"/>
  <c r="K445" i="6"/>
  <c r="H441" i="6"/>
  <c r="J441" i="6"/>
  <c r="H440" i="6"/>
  <c r="J440" i="6"/>
  <c r="J442" i="6" s="1"/>
  <c r="G75" i="7" s="1"/>
  <c r="I81" i="6" s="1"/>
  <c r="J81" i="6" s="1"/>
  <c r="K440" i="6"/>
  <c r="F436" i="6"/>
  <c r="H436" i="6"/>
  <c r="J436" i="6"/>
  <c r="K436" i="6"/>
  <c r="H435" i="6"/>
  <c r="J435" i="6"/>
  <c r="J434" i="6"/>
  <c r="F433" i="6"/>
  <c r="H433" i="6"/>
  <c r="F429" i="6"/>
  <c r="H429" i="6"/>
  <c r="J429" i="6"/>
  <c r="H428" i="6"/>
  <c r="J428" i="6"/>
  <c r="H427" i="6"/>
  <c r="J427" i="6"/>
  <c r="F426" i="6"/>
  <c r="H426" i="6"/>
  <c r="F422" i="6"/>
  <c r="H422" i="6"/>
  <c r="H423" i="6" s="1"/>
  <c r="F72" i="7" s="1"/>
  <c r="G61" i="6" s="1"/>
  <c r="H61" i="6" s="1"/>
  <c r="J422" i="6"/>
  <c r="K422" i="6"/>
  <c r="H421" i="6"/>
  <c r="J421" i="6"/>
  <c r="H420" i="6"/>
  <c r="J420" i="6"/>
  <c r="F419" i="6"/>
  <c r="H419" i="6"/>
  <c r="F415" i="6"/>
  <c r="H415" i="6"/>
  <c r="H416" i="6" s="1"/>
  <c r="F71" i="7" s="1"/>
  <c r="G28" i="6" s="1"/>
  <c r="H28" i="6" s="1"/>
  <c r="J415" i="6"/>
  <c r="L415" i="6" s="1"/>
  <c r="K415" i="6"/>
  <c r="F414" i="6"/>
  <c r="F416" i="6" s="1"/>
  <c r="E71" i="7" s="1"/>
  <c r="H414" i="6"/>
  <c r="J414" i="6"/>
  <c r="K414" i="6"/>
  <c r="F410" i="6"/>
  <c r="H410" i="6"/>
  <c r="J410" i="6"/>
  <c r="K410" i="6"/>
  <c r="F409" i="6"/>
  <c r="H409" i="6"/>
  <c r="J409" i="6"/>
  <c r="J411" i="6" s="1"/>
  <c r="G70" i="7" s="1"/>
  <c r="I14" i="6" s="1"/>
  <c r="J14" i="6" s="1"/>
  <c r="K409" i="6"/>
  <c r="J406" i="6"/>
  <c r="G69" i="7" s="1"/>
  <c r="I311" i="8" s="1"/>
  <c r="F405" i="6"/>
  <c r="H405" i="6"/>
  <c r="H406" i="6" s="1"/>
  <c r="F69" i="7" s="1"/>
  <c r="G311" i="8" s="1"/>
  <c r="J405" i="6"/>
  <c r="F401" i="6"/>
  <c r="F402" i="6" s="1"/>
  <c r="E68" i="7" s="1"/>
  <c r="E310" i="8" s="1"/>
  <c r="F310" i="8" s="1"/>
  <c r="H401" i="6"/>
  <c r="H402" i="6" s="1"/>
  <c r="F398" i="6"/>
  <c r="E67" i="7" s="1"/>
  <c r="E309" i="8" s="1"/>
  <c r="F397" i="6"/>
  <c r="H397" i="6"/>
  <c r="H398" i="6" s="1"/>
  <c r="F67" i="7" s="1"/>
  <c r="G309" i="8" s="1"/>
  <c r="H309" i="8" s="1"/>
  <c r="K397" i="6"/>
  <c r="F393" i="6"/>
  <c r="F394" i="6" s="1"/>
  <c r="H393" i="6"/>
  <c r="H394" i="6" s="1"/>
  <c r="F66" i="7" s="1"/>
  <c r="G308" i="8" s="1"/>
  <c r="H308" i="8" s="1"/>
  <c r="J393" i="6"/>
  <c r="J394" i="6" s="1"/>
  <c r="G66" i="7" s="1"/>
  <c r="I308" i="8" s="1"/>
  <c r="K393" i="6"/>
  <c r="F389" i="6"/>
  <c r="F390" i="6" s="1"/>
  <c r="E65" i="7" s="1"/>
  <c r="E307" i="8" s="1"/>
  <c r="H389" i="6"/>
  <c r="H390" i="6" s="1"/>
  <c r="F65" i="7" s="1"/>
  <c r="G307" i="8" s="1"/>
  <c r="F386" i="6"/>
  <c r="F385" i="6"/>
  <c r="H385" i="6"/>
  <c r="H386" i="6" s="1"/>
  <c r="F64" i="7" s="1"/>
  <c r="G306" i="8" s="1"/>
  <c r="J385" i="6"/>
  <c r="J386" i="6" s="1"/>
  <c r="G64" i="7" s="1"/>
  <c r="I306" i="8" s="1"/>
  <c r="J306" i="8" s="1"/>
  <c r="K385" i="6"/>
  <c r="F382" i="6"/>
  <c r="E63" i="7" s="1"/>
  <c r="E305" i="8" s="1"/>
  <c r="F305" i="8" s="1"/>
  <c r="H382" i="6"/>
  <c r="F63" i="7" s="1"/>
  <c r="G305" i="8" s="1"/>
  <c r="F381" i="6"/>
  <c r="H381" i="6"/>
  <c r="J381" i="6"/>
  <c r="J382" i="6" s="1"/>
  <c r="G63" i="7" s="1"/>
  <c r="I305" i="8" s="1"/>
  <c r="F378" i="6"/>
  <c r="E62" i="7" s="1"/>
  <c r="E304" i="8" s="1"/>
  <c r="F304" i="8" s="1"/>
  <c r="H378" i="6"/>
  <c r="J378" i="6"/>
  <c r="G62" i="7" s="1"/>
  <c r="I304" i="8" s="1"/>
  <c r="F377" i="6"/>
  <c r="H377" i="6"/>
  <c r="K377" i="6"/>
  <c r="F374" i="6"/>
  <c r="E61" i="7" s="1"/>
  <c r="E259" i="8" s="1"/>
  <c r="H374" i="6"/>
  <c r="J374" i="6"/>
  <c r="G61" i="7" s="1"/>
  <c r="I259" i="8" s="1"/>
  <c r="J259" i="8" s="1"/>
  <c r="F373" i="6"/>
  <c r="L373" i="6" s="1"/>
  <c r="H373" i="6"/>
  <c r="J373" i="6"/>
  <c r="F369" i="6"/>
  <c r="H369" i="6"/>
  <c r="J369" i="6"/>
  <c r="K369" i="6"/>
  <c r="F368" i="6"/>
  <c r="H368" i="6"/>
  <c r="J368" i="6"/>
  <c r="K368" i="6"/>
  <c r="F367" i="6"/>
  <c r="H367" i="6"/>
  <c r="J367" i="6"/>
  <c r="K367" i="6"/>
  <c r="F363" i="6"/>
  <c r="H363" i="6"/>
  <c r="I363" i="6"/>
  <c r="J363" i="6" s="1"/>
  <c r="J364" i="6" s="1"/>
  <c r="G59" i="7" s="1"/>
  <c r="I245" i="8" s="1"/>
  <c r="F362" i="6"/>
  <c r="F364" i="6" s="1"/>
  <c r="H362" i="6"/>
  <c r="J362" i="6"/>
  <c r="L362" i="6" s="1"/>
  <c r="K362" i="6"/>
  <c r="F361" i="6"/>
  <c r="H361" i="6"/>
  <c r="J361" i="6"/>
  <c r="K361" i="6"/>
  <c r="F358" i="6"/>
  <c r="E58" i="7" s="1"/>
  <c r="E244" i="8" s="1"/>
  <c r="J358" i="6"/>
  <c r="G58" i="7" s="1"/>
  <c r="I244" i="8" s="1"/>
  <c r="F357" i="6"/>
  <c r="H357" i="6"/>
  <c r="L357" i="6" s="1"/>
  <c r="J357" i="6"/>
  <c r="K357" i="6"/>
  <c r="F353" i="6"/>
  <c r="F354" i="6" s="1"/>
  <c r="E57" i="7" s="1"/>
  <c r="E243" i="8" s="1"/>
  <c r="F243" i="8" s="1"/>
  <c r="H353" i="6"/>
  <c r="H354" i="6" s="1"/>
  <c r="J353" i="6"/>
  <c r="J354" i="6" s="1"/>
  <c r="G57" i="7" s="1"/>
  <c r="I243" i="8" s="1"/>
  <c r="J243" i="8" s="1"/>
  <c r="K353" i="6"/>
  <c r="F349" i="6"/>
  <c r="F350" i="6" s="1"/>
  <c r="J346" i="6"/>
  <c r="F345" i="6"/>
  <c r="F346" i="6" s="1"/>
  <c r="E55" i="7" s="1"/>
  <c r="E241" i="8" s="1"/>
  <c r="H345" i="6"/>
  <c r="H346" i="6" s="1"/>
  <c r="F55" i="7" s="1"/>
  <c r="G241" i="8" s="1"/>
  <c r="J345" i="6"/>
  <c r="K345" i="6"/>
  <c r="H342" i="6"/>
  <c r="F54" i="7" s="1"/>
  <c r="G240" i="8" s="1"/>
  <c r="F341" i="6"/>
  <c r="F342" i="6" s="1"/>
  <c r="E54" i="7" s="1"/>
  <c r="E240" i="8" s="1"/>
  <c r="F240" i="8" s="1"/>
  <c r="H341" i="6"/>
  <c r="J341" i="6"/>
  <c r="L341" i="6" s="1"/>
  <c r="K341" i="6"/>
  <c r="F337" i="6"/>
  <c r="F338" i="6" s="1"/>
  <c r="E53" i="7" s="1"/>
  <c r="E239" i="8" s="1"/>
  <c r="F239" i="8" s="1"/>
  <c r="H337" i="6"/>
  <c r="J337" i="6"/>
  <c r="J338" i="6" s="1"/>
  <c r="G53" i="7" s="1"/>
  <c r="I239" i="8" s="1"/>
  <c r="K337" i="6"/>
  <c r="H321" i="6"/>
  <c r="J321" i="6"/>
  <c r="F319" i="6"/>
  <c r="H319" i="6"/>
  <c r="E321" i="6" s="1"/>
  <c r="F321" i="6" s="1"/>
  <c r="J319" i="6"/>
  <c r="K319" i="6"/>
  <c r="F318" i="6"/>
  <c r="H318" i="6"/>
  <c r="J318" i="6"/>
  <c r="K318" i="6"/>
  <c r="H296" i="6"/>
  <c r="H297" i="6" s="1"/>
  <c r="F45" i="7" s="1"/>
  <c r="G202" i="8" s="1"/>
  <c r="H202" i="8" s="1"/>
  <c r="J296" i="6"/>
  <c r="F292" i="6"/>
  <c r="H292" i="6"/>
  <c r="H293" i="6" s="1"/>
  <c r="F44" i="7" s="1"/>
  <c r="G201" i="8" s="1"/>
  <c r="J292" i="6"/>
  <c r="K292" i="6"/>
  <c r="F291" i="6"/>
  <c r="H291" i="6"/>
  <c r="J291" i="6"/>
  <c r="J293" i="6" s="1"/>
  <c r="G44" i="7" s="1"/>
  <c r="I201" i="8" s="1"/>
  <c r="K291" i="6"/>
  <c r="H286" i="6"/>
  <c r="J286" i="6"/>
  <c r="H284" i="6"/>
  <c r="J284" i="6"/>
  <c r="K284" i="6"/>
  <c r="H283" i="6"/>
  <c r="J283" i="6"/>
  <c r="H278" i="6"/>
  <c r="J278" i="6"/>
  <c r="J276" i="6"/>
  <c r="F275" i="6"/>
  <c r="H270" i="6"/>
  <c r="J270" i="6"/>
  <c r="H268" i="6"/>
  <c r="J268" i="6"/>
  <c r="H267" i="6"/>
  <c r="F262" i="6"/>
  <c r="H262" i="6"/>
  <c r="J262" i="6"/>
  <c r="K262" i="6"/>
  <c r="H260" i="6"/>
  <c r="J260" i="6"/>
  <c r="H259" i="6"/>
  <c r="J259" i="6"/>
  <c r="H254" i="6"/>
  <c r="J254" i="6"/>
  <c r="K254" i="6"/>
  <c r="H253" i="6"/>
  <c r="J253" i="6"/>
  <c r="F247" i="6"/>
  <c r="H247" i="6"/>
  <c r="J247" i="6"/>
  <c r="K247" i="6"/>
  <c r="H246" i="6"/>
  <c r="J246" i="6"/>
  <c r="H235" i="6"/>
  <c r="J235" i="6"/>
  <c r="H210" i="6"/>
  <c r="J210" i="6"/>
  <c r="K210" i="6"/>
  <c r="J209" i="6"/>
  <c r="H208" i="6"/>
  <c r="J208" i="6"/>
  <c r="F204" i="6"/>
  <c r="H204" i="6"/>
  <c r="J204" i="6"/>
  <c r="H202" i="6"/>
  <c r="J202" i="6"/>
  <c r="H200" i="6"/>
  <c r="J200" i="6"/>
  <c r="K200" i="6"/>
  <c r="H196" i="6"/>
  <c r="J196" i="6"/>
  <c r="F194" i="6"/>
  <c r="H194" i="6"/>
  <c r="J194" i="6"/>
  <c r="H193" i="6"/>
  <c r="J193" i="6"/>
  <c r="H189" i="6"/>
  <c r="J189" i="6"/>
  <c r="H186" i="6"/>
  <c r="H184" i="6"/>
  <c r="J183" i="6"/>
  <c r="H182" i="6"/>
  <c r="J182" i="6"/>
  <c r="H178" i="6"/>
  <c r="J178" i="6"/>
  <c r="H175" i="6"/>
  <c r="J175" i="6"/>
  <c r="K175" i="6"/>
  <c r="H173" i="6"/>
  <c r="J173" i="6"/>
  <c r="F172" i="6"/>
  <c r="H172" i="6"/>
  <c r="J172" i="6"/>
  <c r="H171" i="6"/>
  <c r="J171" i="6"/>
  <c r="H167" i="6"/>
  <c r="J167" i="6"/>
  <c r="K167" i="6"/>
  <c r="F164" i="6"/>
  <c r="H164" i="6"/>
  <c r="J164" i="6"/>
  <c r="K164" i="6"/>
  <c r="F163" i="6"/>
  <c r="H163" i="6"/>
  <c r="J163" i="6"/>
  <c r="K163" i="6"/>
  <c r="H158" i="6"/>
  <c r="J158" i="6"/>
  <c r="F154" i="6"/>
  <c r="H154" i="6"/>
  <c r="I154" i="6"/>
  <c r="J154" i="6" s="1"/>
  <c r="F153" i="6"/>
  <c r="H153" i="6"/>
  <c r="J153" i="6"/>
  <c r="K153" i="6"/>
  <c r="F152" i="6"/>
  <c r="H152" i="6"/>
  <c r="J152" i="6"/>
  <c r="K152" i="6"/>
  <c r="H151" i="6"/>
  <c r="J151" i="6"/>
  <c r="H150" i="6"/>
  <c r="H155" i="6" s="1"/>
  <c r="F25" i="7" s="1"/>
  <c r="G101" i="8" s="1"/>
  <c r="J150" i="6"/>
  <c r="K150" i="6"/>
  <c r="L150" i="6"/>
  <c r="H129" i="6"/>
  <c r="J129" i="6"/>
  <c r="H128" i="6"/>
  <c r="J128" i="6"/>
  <c r="H124" i="6"/>
  <c r="J124" i="6"/>
  <c r="H122" i="6"/>
  <c r="J122" i="6"/>
  <c r="F118" i="6"/>
  <c r="H118" i="6"/>
  <c r="J118" i="6"/>
  <c r="K118" i="6"/>
  <c r="H116" i="6"/>
  <c r="J116" i="6"/>
  <c r="H112" i="6"/>
  <c r="J112" i="6"/>
  <c r="H110" i="6"/>
  <c r="J110" i="6"/>
  <c r="J106" i="6"/>
  <c r="F104" i="6"/>
  <c r="H104" i="6"/>
  <c r="K104" i="6"/>
  <c r="F100" i="6"/>
  <c r="F101" i="6" s="1"/>
  <c r="E16" i="7" s="1"/>
  <c r="E58" i="8" s="1"/>
  <c r="H100" i="6"/>
  <c r="H101" i="6" s="1"/>
  <c r="J100" i="6"/>
  <c r="F99" i="6"/>
  <c r="H99" i="6"/>
  <c r="F98" i="6"/>
  <c r="H98" i="6"/>
  <c r="J98" i="6"/>
  <c r="K98" i="6"/>
  <c r="F97" i="6"/>
  <c r="H97" i="6"/>
  <c r="I99" i="6" s="1"/>
  <c r="J97" i="6"/>
  <c r="K97" i="6"/>
  <c r="H93" i="6"/>
  <c r="J93" i="6"/>
  <c r="F92" i="6"/>
  <c r="H92" i="6"/>
  <c r="J92" i="6"/>
  <c r="K92" i="6"/>
  <c r="F91" i="6"/>
  <c r="H91" i="6"/>
  <c r="J91" i="6"/>
  <c r="K91" i="6"/>
  <c r="F90" i="6"/>
  <c r="H90" i="6"/>
  <c r="J90" i="6"/>
  <c r="F89" i="6"/>
  <c r="H89" i="6"/>
  <c r="J89" i="6"/>
  <c r="K89" i="6"/>
  <c r="F88" i="6"/>
  <c r="L88" i="6" s="1"/>
  <c r="H88" i="6"/>
  <c r="J88" i="6"/>
  <c r="H87" i="6"/>
  <c r="J87" i="6"/>
  <c r="H86" i="6"/>
  <c r="J86" i="6"/>
  <c r="F77" i="6"/>
  <c r="H77" i="6"/>
  <c r="F76" i="6"/>
  <c r="F78" i="6" s="1"/>
  <c r="H76" i="6"/>
  <c r="J76" i="6"/>
  <c r="F75" i="6"/>
  <c r="H75" i="6"/>
  <c r="I77" i="6" s="1"/>
  <c r="J77" i="6" s="1"/>
  <c r="L77" i="6" s="1"/>
  <c r="J75" i="6"/>
  <c r="K75" i="6"/>
  <c r="F71" i="6"/>
  <c r="H71" i="6"/>
  <c r="F70" i="6"/>
  <c r="H70" i="6"/>
  <c r="J70" i="6"/>
  <c r="K70" i="6"/>
  <c r="F69" i="6"/>
  <c r="H69" i="6"/>
  <c r="J69" i="6"/>
  <c r="K69" i="6"/>
  <c r="F65" i="6"/>
  <c r="H65" i="6"/>
  <c r="J65" i="6"/>
  <c r="K65" i="6"/>
  <c r="F64" i="6"/>
  <c r="H64" i="6"/>
  <c r="J64" i="6"/>
  <c r="K64" i="6"/>
  <c r="F63" i="6"/>
  <c r="J63" i="6"/>
  <c r="F60" i="6"/>
  <c r="H60" i="6"/>
  <c r="J60" i="6"/>
  <c r="K60" i="6"/>
  <c r="F59" i="6"/>
  <c r="H59" i="6"/>
  <c r="J59" i="6"/>
  <c r="K59" i="6"/>
  <c r="F55" i="6"/>
  <c r="J55" i="6"/>
  <c r="F51" i="6"/>
  <c r="H51" i="6"/>
  <c r="J51" i="6"/>
  <c r="K51" i="6"/>
  <c r="F50" i="6"/>
  <c r="H50" i="6"/>
  <c r="J50" i="6"/>
  <c r="K50" i="6"/>
  <c r="F46" i="6"/>
  <c r="H46" i="6"/>
  <c r="H47" i="6" s="1"/>
  <c r="F9" i="7" s="1"/>
  <c r="G29" i="8" s="1"/>
  <c r="H29" i="8" s="1"/>
  <c r="J46" i="6"/>
  <c r="J47" i="6" s="1"/>
  <c r="G9" i="7" s="1"/>
  <c r="I29" i="8" s="1"/>
  <c r="K46" i="6"/>
  <c r="F42" i="6"/>
  <c r="F43" i="6" s="1"/>
  <c r="E8" i="7" s="1"/>
  <c r="E28" i="8" s="1"/>
  <c r="H42" i="6"/>
  <c r="H43" i="6" s="1"/>
  <c r="J42" i="6"/>
  <c r="J43" i="6" s="1"/>
  <c r="G8" i="7" s="1"/>
  <c r="I28" i="8" s="1"/>
  <c r="K42" i="6"/>
  <c r="F38" i="6"/>
  <c r="H38" i="6"/>
  <c r="J38" i="6"/>
  <c r="K38" i="6"/>
  <c r="F37" i="6"/>
  <c r="H37" i="6"/>
  <c r="J37" i="6"/>
  <c r="K37" i="6"/>
  <c r="F36" i="6"/>
  <c r="H33" i="6"/>
  <c r="F6" i="7" s="1"/>
  <c r="G7" i="8" s="1"/>
  <c r="H32" i="6"/>
  <c r="J32" i="6"/>
  <c r="J33" i="6" s="1"/>
  <c r="G6" i="7" s="1"/>
  <c r="I7" i="8" s="1"/>
  <c r="J7" i="8" s="1"/>
  <c r="K32" i="6"/>
  <c r="H27" i="6"/>
  <c r="J27" i="6"/>
  <c r="F26" i="6"/>
  <c r="H26" i="6"/>
  <c r="J26" i="6"/>
  <c r="K26" i="6"/>
  <c r="H25" i="6"/>
  <c r="J25" i="6"/>
  <c r="F24" i="6"/>
  <c r="H24" i="6"/>
  <c r="J24" i="6"/>
  <c r="H23" i="6"/>
  <c r="J23" i="6"/>
  <c r="H22" i="6"/>
  <c r="J22" i="6"/>
  <c r="F21" i="6"/>
  <c r="H21" i="6"/>
  <c r="J21" i="6"/>
  <c r="F20" i="6"/>
  <c r="H20" i="6"/>
  <c r="J20" i="6"/>
  <c r="H19" i="6"/>
  <c r="H18" i="6"/>
  <c r="J18" i="6"/>
  <c r="H13" i="6"/>
  <c r="J13" i="6"/>
  <c r="H12" i="6"/>
  <c r="J12" i="6"/>
  <c r="H11" i="6"/>
  <c r="J11" i="6"/>
  <c r="H10" i="6"/>
  <c r="J10" i="6"/>
  <c r="K10" i="6"/>
  <c r="F9" i="6"/>
  <c r="H9" i="6"/>
  <c r="J9" i="6"/>
  <c r="K9" i="6"/>
  <c r="H8" i="6"/>
  <c r="J8" i="6"/>
  <c r="H7" i="6"/>
  <c r="J7" i="6"/>
  <c r="H6" i="6"/>
  <c r="J6" i="6"/>
  <c r="K6" i="6"/>
  <c r="F5" i="6"/>
  <c r="H5" i="6"/>
  <c r="J5" i="6"/>
  <c r="K5" i="6"/>
  <c r="H311" i="8"/>
  <c r="J311" i="8"/>
  <c r="F309" i="8"/>
  <c r="J308" i="8"/>
  <c r="F307" i="8"/>
  <c r="H307" i="8"/>
  <c r="H306" i="8"/>
  <c r="H305" i="8"/>
  <c r="J304" i="8"/>
  <c r="H282" i="8"/>
  <c r="J282" i="8"/>
  <c r="F281" i="8"/>
  <c r="H281" i="8"/>
  <c r="J276" i="8"/>
  <c r="H275" i="8"/>
  <c r="J275" i="8"/>
  <c r="J274" i="8"/>
  <c r="H273" i="8"/>
  <c r="J273" i="8"/>
  <c r="F272" i="8"/>
  <c r="J272" i="8"/>
  <c r="K272" i="8"/>
  <c r="H271" i="8"/>
  <c r="K271" i="8"/>
  <c r="J269" i="8"/>
  <c r="F268" i="8"/>
  <c r="H268" i="8"/>
  <c r="J268" i="8"/>
  <c r="H267" i="8"/>
  <c r="J267" i="8"/>
  <c r="F266" i="8"/>
  <c r="H266" i="8"/>
  <c r="J266" i="8"/>
  <c r="F265" i="8"/>
  <c r="H265" i="8"/>
  <c r="J265" i="8"/>
  <c r="H264" i="8"/>
  <c r="J264" i="8"/>
  <c r="H263" i="8"/>
  <c r="J263" i="8"/>
  <c r="K263" i="8"/>
  <c r="F262" i="8"/>
  <c r="H262" i="8"/>
  <c r="K262" i="8"/>
  <c r="H261" i="8"/>
  <c r="H260" i="8"/>
  <c r="J260" i="8"/>
  <c r="F259" i="8"/>
  <c r="F248" i="8"/>
  <c r="J248" i="8"/>
  <c r="K248" i="8"/>
  <c r="F247" i="8"/>
  <c r="J247" i="8"/>
  <c r="K247" i="8"/>
  <c r="H246" i="8"/>
  <c r="J246" i="8"/>
  <c r="J245" i="8"/>
  <c r="F244" i="8"/>
  <c r="J244" i="8"/>
  <c r="F241" i="8"/>
  <c r="H240" i="8"/>
  <c r="J239" i="8"/>
  <c r="J236" i="8"/>
  <c r="H201" i="8"/>
  <c r="J201" i="8"/>
  <c r="F200" i="8"/>
  <c r="H200" i="8"/>
  <c r="J200" i="8"/>
  <c r="F120" i="8"/>
  <c r="H120" i="8"/>
  <c r="J120" i="8"/>
  <c r="K120" i="8"/>
  <c r="J107" i="8"/>
  <c r="J106" i="8"/>
  <c r="H105" i="8"/>
  <c r="J105" i="8"/>
  <c r="H104" i="8"/>
  <c r="J104" i="8"/>
  <c r="H103" i="8"/>
  <c r="J103" i="8"/>
  <c r="F102" i="8"/>
  <c r="H102" i="8"/>
  <c r="H101" i="8"/>
  <c r="F59" i="8"/>
  <c r="H59" i="8"/>
  <c r="J59" i="8"/>
  <c r="K59" i="8"/>
  <c r="F57" i="8"/>
  <c r="J57" i="8"/>
  <c r="K57" i="8"/>
  <c r="F52" i="8"/>
  <c r="J52" i="8"/>
  <c r="F51" i="8"/>
  <c r="H51" i="8"/>
  <c r="J51" i="8"/>
  <c r="K51" i="8"/>
  <c r="J29" i="8"/>
  <c r="J28" i="8"/>
  <c r="H7" i="8"/>
  <c r="J305" i="8" l="1"/>
  <c r="K305" i="8"/>
  <c r="F58" i="8"/>
  <c r="H241" i="8"/>
  <c r="I534" i="6"/>
  <c r="J534" i="6" s="1"/>
  <c r="J535" i="6" s="1"/>
  <c r="G90" i="7" s="1"/>
  <c r="I203" i="6" s="1"/>
  <c r="J203" i="6" s="1"/>
  <c r="I159" i="6"/>
  <c r="J159" i="6" s="1"/>
  <c r="J160" i="6" s="1"/>
  <c r="G26" i="7" s="1"/>
  <c r="I121" i="8" s="1"/>
  <c r="J121" i="8" s="1"/>
  <c r="J419" i="6"/>
  <c r="K419" i="6"/>
  <c r="F668" i="6"/>
  <c r="K668" i="6"/>
  <c r="F11" i="6"/>
  <c r="K11" i="6"/>
  <c r="F650" i="6"/>
  <c r="F651" i="6" s="1"/>
  <c r="E110" i="7" s="1"/>
  <c r="H110" i="7" s="1"/>
  <c r="K650" i="6"/>
  <c r="F13" i="6"/>
  <c r="G473" i="6"/>
  <c r="H473" i="6" s="1"/>
  <c r="G582" i="6"/>
  <c r="H582" i="6" s="1"/>
  <c r="J677" i="6"/>
  <c r="J681" i="6" s="1"/>
  <c r="G115" i="7" s="1"/>
  <c r="K677" i="6"/>
  <c r="F235" i="6"/>
  <c r="K235" i="6"/>
  <c r="F631" i="6"/>
  <c r="F632" i="6" s="1"/>
  <c r="K631" i="6"/>
  <c r="F28" i="8"/>
  <c r="L262" i="6"/>
  <c r="L374" i="6"/>
  <c r="L483" i="6"/>
  <c r="J661" i="6"/>
  <c r="J662" i="6" s="1"/>
  <c r="G112" i="7" s="1"/>
  <c r="I320" i="6" s="1"/>
  <c r="J320" i="6" s="1"/>
  <c r="J322" i="6" s="1"/>
  <c r="G49" i="7" s="1"/>
  <c r="I235" i="8" s="1"/>
  <c r="J235" i="8" s="1"/>
  <c r="K661" i="6"/>
  <c r="F442" i="6"/>
  <c r="E441" i="6"/>
  <c r="F441" i="6" s="1"/>
  <c r="L441" i="6" s="1"/>
  <c r="F533" i="6"/>
  <c r="K533" i="6"/>
  <c r="K270" i="8"/>
  <c r="F270" i="8"/>
  <c r="J426" i="6"/>
  <c r="K426" i="6"/>
  <c r="F551" i="6"/>
  <c r="K551" i="6"/>
  <c r="E151" i="6"/>
  <c r="F151" i="6" s="1"/>
  <c r="L151" i="6" s="1"/>
  <c r="L89" i="6"/>
  <c r="J211" i="6"/>
  <c r="G32" i="7" s="1"/>
  <c r="I166" i="8" s="1"/>
  <c r="J166" i="8" s="1"/>
  <c r="J187" i="8" s="1"/>
  <c r="I14" i="9" s="1"/>
  <c r="J14" i="9" s="1"/>
  <c r="H358" i="6"/>
  <c r="L358" i="6" s="1"/>
  <c r="H583" i="6"/>
  <c r="F98" i="7" s="1"/>
  <c r="G234" i="6" s="1"/>
  <c r="H234" i="6" s="1"/>
  <c r="H72" i="6"/>
  <c r="F12" i="7" s="1"/>
  <c r="G53" i="8" s="1"/>
  <c r="H53" i="8" s="1"/>
  <c r="I71" i="6"/>
  <c r="J71" i="6" s="1"/>
  <c r="L454" i="6"/>
  <c r="L200" i="6"/>
  <c r="J370" i="6"/>
  <c r="G60" i="7" s="1"/>
  <c r="I258" i="8" s="1"/>
  <c r="J258" i="8" s="1"/>
  <c r="F282" i="8"/>
  <c r="F302" i="8" s="1"/>
  <c r="E19" i="9" s="1"/>
  <c r="K282" i="8"/>
  <c r="L98" i="6"/>
  <c r="F472" i="6"/>
  <c r="K472" i="6"/>
  <c r="L580" i="6"/>
  <c r="K286" i="6"/>
  <c r="F286" i="6"/>
  <c r="K193" i="6"/>
  <c r="F193" i="6"/>
  <c r="F182" i="6"/>
  <c r="L182" i="6" s="1"/>
  <c r="K182" i="6"/>
  <c r="L37" i="6"/>
  <c r="H430" i="6"/>
  <c r="K264" i="8"/>
  <c r="F264" i="8"/>
  <c r="K158" i="6"/>
  <c r="K433" i="6"/>
  <c r="F667" i="6"/>
  <c r="L667" i="6" s="1"/>
  <c r="K667" i="6"/>
  <c r="L210" i="6"/>
  <c r="J389" i="6"/>
  <c r="J390" i="6" s="1"/>
  <c r="K389" i="6"/>
  <c r="K401" i="6"/>
  <c r="J401" i="6"/>
  <c r="J402" i="6" s="1"/>
  <c r="G68" i="7" s="1"/>
  <c r="I310" i="8" s="1"/>
  <c r="J310" i="8" s="1"/>
  <c r="F39" i="6"/>
  <c r="L92" i="6"/>
  <c r="F477" i="6"/>
  <c r="E478" i="6" s="1"/>
  <c r="F478" i="6" s="1"/>
  <c r="L478" i="6" s="1"/>
  <c r="I473" i="6"/>
  <c r="J473" i="6" s="1"/>
  <c r="J474" i="6" s="1"/>
  <c r="G80" i="7" s="1"/>
  <c r="I582" i="6"/>
  <c r="J582" i="6" s="1"/>
  <c r="J583" i="6" s="1"/>
  <c r="G98" i="7" s="1"/>
  <c r="I234" i="6" s="1"/>
  <c r="J234" i="6" s="1"/>
  <c r="L10" i="6"/>
  <c r="F643" i="6"/>
  <c r="K643" i="6"/>
  <c r="L529" i="6"/>
  <c r="J530" i="6"/>
  <c r="G89" i="7" s="1"/>
  <c r="I187" i="6" s="1"/>
  <c r="J187" i="6" s="1"/>
  <c r="F427" i="6"/>
  <c r="E428" i="6" s="1"/>
  <c r="F428" i="6" s="1"/>
  <c r="L428" i="6" s="1"/>
  <c r="K427" i="6"/>
  <c r="F624" i="6"/>
  <c r="K624" i="6"/>
  <c r="K309" i="8"/>
  <c r="J309" i="8"/>
  <c r="L309" i="8" s="1"/>
  <c r="E12" i="6"/>
  <c r="E171" i="6"/>
  <c r="E278" i="6"/>
  <c r="J430" i="6"/>
  <c r="G73" i="7" s="1"/>
  <c r="I53" i="6" s="1"/>
  <c r="J53" i="6" s="1"/>
  <c r="H565" i="6"/>
  <c r="F95" i="7" s="1"/>
  <c r="E7" i="6"/>
  <c r="E27" i="6"/>
  <c r="E122" i="6"/>
  <c r="E267" i="6"/>
  <c r="F267" i="6" s="1"/>
  <c r="K200" i="8"/>
  <c r="K266" i="8"/>
  <c r="E22" i="6"/>
  <c r="E106" i="6"/>
  <c r="F106" i="6" s="1"/>
  <c r="E183" i="6"/>
  <c r="E253" i="6"/>
  <c r="E296" i="6"/>
  <c r="L453" i="6"/>
  <c r="F604" i="6"/>
  <c r="L520" i="6"/>
  <c r="E8" i="6"/>
  <c r="E86" i="6"/>
  <c r="E124" i="6"/>
  <c r="E196" i="6"/>
  <c r="H211" i="6"/>
  <c r="F32" i="7" s="1"/>
  <c r="G166" i="8" s="1"/>
  <c r="H166" i="8" s="1"/>
  <c r="H187" i="8" s="1"/>
  <c r="G14" i="9" s="1"/>
  <c r="H14" i="9" s="1"/>
  <c r="E268" i="6"/>
  <c r="E420" i="6"/>
  <c r="H486" i="6"/>
  <c r="E654" i="6"/>
  <c r="E23" i="6"/>
  <c r="E110" i="6"/>
  <c r="F110" i="6" s="1"/>
  <c r="E184" i="6"/>
  <c r="F184" i="6" s="1"/>
  <c r="K283" i="6"/>
  <c r="E554" i="6"/>
  <c r="E678" i="6"/>
  <c r="I598" i="6"/>
  <c r="J598" i="6" s="1"/>
  <c r="J599" i="6" s="1"/>
  <c r="G101" i="7" s="1"/>
  <c r="I255" i="6" s="1"/>
  <c r="J255" i="6" s="1"/>
  <c r="L625" i="6"/>
  <c r="E18" i="6"/>
  <c r="E173" i="6"/>
  <c r="E434" i="6"/>
  <c r="F434" i="6" s="1"/>
  <c r="E435" i="6" s="1"/>
  <c r="K435" i="6" s="1"/>
  <c r="K489" i="6"/>
  <c r="E576" i="6"/>
  <c r="E128" i="6"/>
  <c r="E270" i="6"/>
  <c r="F270" i="6" s="1"/>
  <c r="H437" i="6"/>
  <c r="F74" i="7" s="1"/>
  <c r="F615" i="6"/>
  <c r="E104" i="7" s="1"/>
  <c r="L672" i="6"/>
  <c r="E112" i="6"/>
  <c r="E186" i="6"/>
  <c r="E259" i="6"/>
  <c r="K270" i="6"/>
  <c r="E507" i="6"/>
  <c r="E555" i="6"/>
  <c r="E19" i="6"/>
  <c r="E202" i="6"/>
  <c r="G534" i="6"/>
  <c r="H534" i="6" s="1"/>
  <c r="K102" i="8"/>
  <c r="H370" i="6"/>
  <c r="F60" i="7" s="1"/>
  <c r="G258" i="8" s="1"/>
  <c r="H258" i="8" s="1"/>
  <c r="H411" i="6"/>
  <c r="F70" i="7" s="1"/>
  <c r="G14" i="6" s="1"/>
  <c r="H14" i="6" s="1"/>
  <c r="E25" i="6"/>
  <c r="E116" i="6"/>
  <c r="F116" i="6" s="1"/>
  <c r="E189" i="6"/>
  <c r="E260" i="6"/>
  <c r="L70" i="6"/>
  <c r="H364" i="6"/>
  <c r="F59" i="7" s="1"/>
  <c r="G245" i="8" s="1"/>
  <c r="H245" i="8" s="1"/>
  <c r="H498" i="6"/>
  <c r="F84" i="7" s="1"/>
  <c r="G479" i="6" s="1"/>
  <c r="H479" i="6" s="1"/>
  <c r="H480" i="6" s="1"/>
  <c r="F81" i="7" s="1"/>
  <c r="L568" i="6"/>
  <c r="L626" i="6"/>
  <c r="E178" i="6"/>
  <c r="F178" i="6" s="1"/>
  <c r="L235" i="6"/>
  <c r="L608" i="6"/>
  <c r="E570" i="6"/>
  <c r="K265" i="8"/>
  <c r="H463" i="6"/>
  <c r="K246" i="8"/>
  <c r="F260" i="8"/>
  <c r="L260" i="8" s="1"/>
  <c r="K260" i="8"/>
  <c r="K261" i="8"/>
  <c r="F275" i="8"/>
  <c r="L275" i="8" s="1"/>
  <c r="K275" i="8"/>
  <c r="F274" i="8"/>
  <c r="K274" i="8"/>
  <c r="L274" i="8"/>
  <c r="F273" i="8"/>
  <c r="L273" i="8" s="1"/>
  <c r="K273" i="8"/>
  <c r="F269" i="8"/>
  <c r="L269" i="8" s="1"/>
  <c r="K269" i="8"/>
  <c r="K106" i="8"/>
  <c r="F106" i="8"/>
  <c r="F105" i="8"/>
  <c r="L105" i="8" s="1"/>
  <c r="K105" i="8"/>
  <c r="F104" i="8"/>
  <c r="L104" i="8" s="1"/>
  <c r="K104" i="8"/>
  <c r="F103" i="8"/>
  <c r="L103" i="8" s="1"/>
  <c r="K103" i="8"/>
  <c r="H349" i="6"/>
  <c r="H350" i="6" s="1"/>
  <c r="F56" i="7" s="1"/>
  <c r="G242" i="8" s="1"/>
  <c r="H242" i="8" s="1"/>
  <c r="K349" i="6"/>
  <c r="F246" i="8"/>
  <c r="L246" i="8" s="1"/>
  <c r="L305" i="8"/>
  <c r="J302" i="8"/>
  <c r="I19" i="9" s="1"/>
  <c r="J19" i="9" s="1"/>
  <c r="H302" i="8"/>
  <c r="G19" i="9" s="1"/>
  <c r="H19" i="9" s="1"/>
  <c r="L282" i="8"/>
  <c r="K281" i="8"/>
  <c r="L281" i="8"/>
  <c r="L302" i="8" s="1"/>
  <c r="F19" i="9"/>
  <c r="L276" i="8"/>
  <c r="K276" i="8"/>
  <c r="L272" i="8"/>
  <c r="L271" i="8"/>
  <c r="L270" i="8"/>
  <c r="L268" i="8"/>
  <c r="F267" i="8"/>
  <c r="L267" i="8" s="1"/>
  <c r="L266" i="8"/>
  <c r="L265" i="8"/>
  <c r="L264" i="8"/>
  <c r="L263" i="8"/>
  <c r="L262" i="8"/>
  <c r="L261" i="8"/>
  <c r="J279" i="8"/>
  <c r="I18" i="9" s="1"/>
  <c r="J18" i="9" s="1"/>
  <c r="L248" i="8"/>
  <c r="L247" i="8"/>
  <c r="L200" i="8"/>
  <c r="J141" i="8"/>
  <c r="I12" i="9" s="1"/>
  <c r="J12" i="9" s="1"/>
  <c r="L120" i="8"/>
  <c r="K107" i="8"/>
  <c r="L107" i="8"/>
  <c r="L106" i="8"/>
  <c r="L102" i="8"/>
  <c r="L59" i="8"/>
  <c r="L57" i="8"/>
  <c r="L52" i="8"/>
  <c r="L51" i="8"/>
  <c r="L680" i="6"/>
  <c r="L677" i="6"/>
  <c r="L673" i="6"/>
  <c r="G329" i="6"/>
  <c r="H329" i="6" s="1"/>
  <c r="H330" i="6" s="1"/>
  <c r="F51" i="7" s="1"/>
  <c r="G237" i="8" s="1"/>
  <c r="H237" i="8" s="1"/>
  <c r="I333" i="6"/>
  <c r="J333" i="6" s="1"/>
  <c r="J334" i="6" s="1"/>
  <c r="G52" i="7" s="1"/>
  <c r="I238" i="8" s="1"/>
  <c r="J238" i="8" s="1"/>
  <c r="I329" i="6"/>
  <c r="J329" i="6" s="1"/>
  <c r="J330" i="6" s="1"/>
  <c r="G51" i="7" s="1"/>
  <c r="I237" i="8" s="1"/>
  <c r="J237" i="8" s="1"/>
  <c r="E333" i="6"/>
  <c r="E329" i="6"/>
  <c r="H114" i="7"/>
  <c r="L668" i="6"/>
  <c r="L666" i="6"/>
  <c r="L665" i="6"/>
  <c r="F320" i="6"/>
  <c r="L656" i="6"/>
  <c r="F657" i="6"/>
  <c r="L657" i="6" s="1"/>
  <c r="K657" i="6"/>
  <c r="H658" i="6"/>
  <c r="F111" i="7" s="1"/>
  <c r="G312" i="6" s="1"/>
  <c r="H312" i="6" s="1"/>
  <c r="L655" i="6"/>
  <c r="I307" i="6"/>
  <c r="J307" i="6" s="1"/>
  <c r="J309" i="6" s="1"/>
  <c r="G47" i="7" s="1"/>
  <c r="I213" i="8" s="1"/>
  <c r="J213" i="8" s="1"/>
  <c r="J233" i="8" s="1"/>
  <c r="I16" i="9" s="1"/>
  <c r="J16" i="9" s="1"/>
  <c r="I313" i="6"/>
  <c r="J313" i="6" s="1"/>
  <c r="G313" i="6"/>
  <c r="H313" i="6" s="1"/>
  <c r="L645" i="6"/>
  <c r="L644" i="6"/>
  <c r="E646" i="6"/>
  <c r="F646" i="6" s="1"/>
  <c r="L646" i="6" s="1"/>
  <c r="H647" i="6"/>
  <c r="F109" i="7" s="1"/>
  <c r="G306" i="6" s="1"/>
  <c r="H306" i="6" s="1"/>
  <c r="L643" i="6"/>
  <c r="F647" i="6"/>
  <c r="L638" i="6"/>
  <c r="H640" i="6"/>
  <c r="F108" i="7" s="1"/>
  <c r="G314" i="6" s="1"/>
  <c r="H314" i="6" s="1"/>
  <c r="E639" i="6"/>
  <c r="F639" i="6" s="1"/>
  <c r="L639" i="6" s="1"/>
  <c r="L637" i="6"/>
  <c r="L636" i="6"/>
  <c r="I314" i="6"/>
  <c r="J314" i="6" s="1"/>
  <c r="I308" i="6"/>
  <c r="J308" i="6" s="1"/>
  <c r="I302" i="6"/>
  <c r="J302" i="6" s="1"/>
  <c r="L635" i="6"/>
  <c r="J303" i="6"/>
  <c r="G46" i="7" s="1"/>
  <c r="I212" i="8" s="1"/>
  <c r="J212" i="8" s="1"/>
  <c r="L632" i="6"/>
  <c r="E107" i="7"/>
  <c r="E301" i="6" s="1"/>
  <c r="L631" i="6"/>
  <c r="F627" i="6"/>
  <c r="K627" i="6"/>
  <c r="L627" i="6"/>
  <c r="F628" i="6"/>
  <c r="E106" i="7" s="1"/>
  <c r="E300" i="6" s="1"/>
  <c r="F300" i="6" s="1"/>
  <c r="L624" i="6"/>
  <c r="J620" i="6"/>
  <c r="J621" i="6" s="1"/>
  <c r="G105" i="7" s="1"/>
  <c r="K620" i="6"/>
  <c r="H621" i="6"/>
  <c r="F105" i="7" s="1"/>
  <c r="L618" i="6"/>
  <c r="F621" i="6"/>
  <c r="E105" i="7" s="1"/>
  <c r="G269" i="6"/>
  <c r="H269" i="6" s="1"/>
  <c r="G285" i="6"/>
  <c r="H285" i="6" s="1"/>
  <c r="J614" i="6"/>
  <c r="J615" i="6" s="1"/>
  <c r="G104" i="7" s="1"/>
  <c r="K614" i="6"/>
  <c r="E285" i="6"/>
  <c r="F285" i="6" s="1"/>
  <c r="E269" i="6"/>
  <c r="L613" i="6"/>
  <c r="I263" i="6"/>
  <c r="J263" i="6" s="1"/>
  <c r="I279" i="6"/>
  <c r="J279" i="6" s="1"/>
  <c r="H610" i="6"/>
  <c r="F103" i="7" s="1"/>
  <c r="L607" i="6"/>
  <c r="F610" i="6"/>
  <c r="E103" i="7" s="1"/>
  <c r="L603" i="6"/>
  <c r="J604" i="6"/>
  <c r="G102" i="7" s="1"/>
  <c r="H604" i="6"/>
  <c r="F102" i="7" s="1"/>
  <c r="E102" i="7"/>
  <c r="L602" i="6"/>
  <c r="L597" i="6"/>
  <c r="L596" i="6"/>
  <c r="F255" i="6"/>
  <c r="L591" i="6"/>
  <c r="I592" i="6"/>
  <c r="J592" i="6" s="1"/>
  <c r="L590" i="6"/>
  <c r="K592" i="6"/>
  <c r="E100" i="7"/>
  <c r="E581" i="6"/>
  <c r="L574" i="6"/>
  <c r="L562" i="6"/>
  <c r="E564" i="6"/>
  <c r="F564" i="6" s="1"/>
  <c r="L564" i="6" s="1"/>
  <c r="I563" i="6"/>
  <c r="J563" i="6" s="1"/>
  <c r="J565" i="6" s="1"/>
  <c r="G95" i="7" s="1"/>
  <c r="K561" i="6"/>
  <c r="L561" i="6"/>
  <c r="K559" i="6"/>
  <c r="F559" i="6"/>
  <c r="L551" i="6"/>
  <c r="L550" i="6"/>
  <c r="H535" i="6"/>
  <c r="L533" i="6"/>
  <c r="G176" i="6"/>
  <c r="H176" i="6" s="1"/>
  <c r="G187" i="6"/>
  <c r="H187" i="6" s="1"/>
  <c r="L528" i="6"/>
  <c r="F187" i="6"/>
  <c r="E176" i="6"/>
  <c r="L522" i="6"/>
  <c r="L521" i="6"/>
  <c r="I523" i="6"/>
  <c r="J523" i="6" s="1"/>
  <c r="E524" i="6"/>
  <c r="H525" i="6"/>
  <c r="F88" i="7" s="1"/>
  <c r="G552" i="6" s="1"/>
  <c r="H552" i="6" s="1"/>
  <c r="L519" i="6"/>
  <c r="I514" i="6"/>
  <c r="J514" i="6" s="1"/>
  <c r="L512" i="6"/>
  <c r="J516" i="6"/>
  <c r="G87" i="7" s="1"/>
  <c r="I166" i="6" s="1"/>
  <c r="J166" i="6" s="1"/>
  <c r="L511" i="6"/>
  <c r="F516" i="6"/>
  <c r="E87" i="7" s="1"/>
  <c r="E177" i="6" s="1"/>
  <c r="K515" i="6"/>
  <c r="H516" i="6"/>
  <c r="F87" i="7" s="1"/>
  <c r="L505" i="6"/>
  <c r="H160" i="6"/>
  <c r="F26" i="7" s="1"/>
  <c r="G121" i="8" s="1"/>
  <c r="H121" i="8" s="1"/>
  <c r="H141" i="8" s="1"/>
  <c r="G12" i="9" s="1"/>
  <c r="H12" i="9" s="1"/>
  <c r="L501" i="6"/>
  <c r="F502" i="6"/>
  <c r="E85" i="7" s="1"/>
  <c r="L496" i="6"/>
  <c r="I497" i="6"/>
  <c r="J497" i="6" s="1"/>
  <c r="J498" i="6" s="1"/>
  <c r="G84" i="7" s="1"/>
  <c r="I479" i="6" s="1"/>
  <c r="J479" i="6" s="1"/>
  <c r="J480" i="6" s="1"/>
  <c r="G81" i="7" s="1"/>
  <c r="I141" i="6" s="1"/>
  <c r="J141" i="6" s="1"/>
  <c r="L495" i="6"/>
  <c r="F479" i="6"/>
  <c r="F480" i="6" s="1"/>
  <c r="L490" i="6"/>
  <c r="K490" i="6"/>
  <c r="K491" i="6"/>
  <c r="H474" i="6"/>
  <c r="F80" i="7" s="1"/>
  <c r="G146" i="6" s="1"/>
  <c r="H146" i="6" s="1"/>
  <c r="F489" i="6"/>
  <c r="F492" i="6" s="1"/>
  <c r="I485" i="6"/>
  <c r="J485" i="6" s="1"/>
  <c r="J486" i="6" s="1"/>
  <c r="G82" i="7" s="1"/>
  <c r="I468" i="6" s="1"/>
  <c r="J468" i="6" s="1"/>
  <c r="J469" i="6" s="1"/>
  <c r="G79" i="7" s="1"/>
  <c r="I145" i="6" s="1"/>
  <c r="J145" i="6" s="1"/>
  <c r="J147" i="6" s="1"/>
  <c r="G24" i="7" s="1"/>
  <c r="I100" i="8" s="1"/>
  <c r="J100" i="8" s="1"/>
  <c r="F486" i="6"/>
  <c r="E82" i="7" s="1"/>
  <c r="E468" i="6" s="1"/>
  <c r="F468" i="6" s="1"/>
  <c r="L484" i="6"/>
  <c r="L477" i="6"/>
  <c r="G141" i="6"/>
  <c r="H141" i="6" s="1"/>
  <c r="G136" i="6"/>
  <c r="H136" i="6" s="1"/>
  <c r="I146" i="6"/>
  <c r="J146" i="6" s="1"/>
  <c r="I135" i="6"/>
  <c r="J135" i="6" s="1"/>
  <c r="L472" i="6"/>
  <c r="F467" i="6"/>
  <c r="K467" i="6"/>
  <c r="L466" i="6"/>
  <c r="F463" i="6"/>
  <c r="E78" i="7" s="1"/>
  <c r="E130" i="6" s="1"/>
  <c r="F130" i="6" s="1"/>
  <c r="L461" i="6"/>
  <c r="K461" i="6"/>
  <c r="L452" i="6"/>
  <c r="E456" i="6"/>
  <c r="F456" i="6" s="1"/>
  <c r="L451" i="6"/>
  <c r="H457" i="6"/>
  <c r="F77" i="7" s="1"/>
  <c r="I455" i="6"/>
  <c r="K455" i="6" s="1"/>
  <c r="L446" i="6"/>
  <c r="H448" i="6"/>
  <c r="F76" i="7" s="1"/>
  <c r="G82" i="6" s="1"/>
  <c r="H82" i="6" s="1"/>
  <c r="I447" i="6"/>
  <c r="F82" i="6"/>
  <c r="L445" i="6"/>
  <c r="L440" i="6"/>
  <c r="H442" i="6"/>
  <c r="F75" i="7" s="1"/>
  <c r="G81" i="6" s="1"/>
  <c r="H81" i="6" s="1"/>
  <c r="L442" i="6"/>
  <c r="E75" i="7"/>
  <c r="E81" i="6" s="1"/>
  <c r="F81" i="6" s="1"/>
  <c r="L81" i="6" s="1"/>
  <c r="L436" i="6"/>
  <c r="G54" i="6"/>
  <c r="H54" i="6" s="1"/>
  <c r="G55" i="6" s="1"/>
  <c r="K55" i="6" s="1"/>
  <c r="G62" i="6"/>
  <c r="H62" i="6" s="1"/>
  <c r="G63" i="6" s="1"/>
  <c r="H63" i="6" s="1"/>
  <c r="H66" i="6" s="1"/>
  <c r="F11" i="7" s="1"/>
  <c r="G31" i="8" s="1"/>
  <c r="H31" i="8" s="1"/>
  <c r="L434" i="6"/>
  <c r="K434" i="6"/>
  <c r="L433" i="6"/>
  <c r="I54" i="6"/>
  <c r="J54" i="6" s="1"/>
  <c r="K429" i="6"/>
  <c r="L429" i="6"/>
  <c r="L427" i="6"/>
  <c r="L426" i="6"/>
  <c r="F430" i="6"/>
  <c r="E73" i="7" s="1"/>
  <c r="E53" i="6" s="1"/>
  <c r="L422" i="6"/>
  <c r="J423" i="6"/>
  <c r="G72" i="7" s="1"/>
  <c r="I61" i="6" s="1"/>
  <c r="J61" i="6" s="1"/>
  <c r="J66" i="6" s="1"/>
  <c r="G11" i="7" s="1"/>
  <c r="I31" i="8" s="1"/>
  <c r="J31" i="8" s="1"/>
  <c r="L419" i="6"/>
  <c r="G52" i="6"/>
  <c r="H52" i="6" s="1"/>
  <c r="J416" i="6"/>
  <c r="G71" i="7" s="1"/>
  <c r="I28" i="6" s="1"/>
  <c r="J28" i="6" s="1"/>
  <c r="J29" i="6" s="1"/>
  <c r="G5" i="7" s="1"/>
  <c r="I6" i="8" s="1"/>
  <c r="J6" i="8" s="1"/>
  <c r="L414" i="6"/>
  <c r="E28" i="6"/>
  <c r="L410" i="6"/>
  <c r="L409" i="6"/>
  <c r="F411" i="6"/>
  <c r="E70" i="7" s="1"/>
  <c r="E14" i="6" s="1"/>
  <c r="L405" i="6"/>
  <c r="F406" i="6"/>
  <c r="E69" i="7" s="1"/>
  <c r="L401" i="6"/>
  <c r="L402" i="6"/>
  <c r="L397" i="6"/>
  <c r="L393" i="6"/>
  <c r="L394" i="6"/>
  <c r="L390" i="6"/>
  <c r="L389" i="6"/>
  <c r="L386" i="6"/>
  <c r="L385" i="6"/>
  <c r="E64" i="7"/>
  <c r="L381" i="6"/>
  <c r="L377" i="6"/>
  <c r="L378" i="6"/>
  <c r="F61" i="7"/>
  <c r="G259" i="8" s="1"/>
  <c r="H259" i="8" s="1"/>
  <c r="L259" i="8" s="1"/>
  <c r="L369" i="6"/>
  <c r="L368" i="6"/>
  <c r="L367" i="6"/>
  <c r="F370" i="6"/>
  <c r="E60" i="7" s="1"/>
  <c r="L361" i="6"/>
  <c r="K363" i="6"/>
  <c r="L364" i="6"/>
  <c r="F58" i="7"/>
  <c r="L353" i="6"/>
  <c r="L354" i="6"/>
  <c r="L349" i="6"/>
  <c r="E56" i="7"/>
  <c r="E242" i="8" s="1"/>
  <c r="L346" i="6"/>
  <c r="L345" i="6"/>
  <c r="J342" i="6"/>
  <c r="G54" i="7" s="1"/>
  <c r="L337" i="6"/>
  <c r="H338" i="6"/>
  <c r="L338" i="6" s="1"/>
  <c r="L319" i="6"/>
  <c r="L321" i="6"/>
  <c r="F322" i="6"/>
  <c r="K321" i="6"/>
  <c r="L318" i="6"/>
  <c r="J315" i="6"/>
  <c r="G48" i="7" s="1"/>
  <c r="I214" i="8" s="1"/>
  <c r="J214" i="8" s="1"/>
  <c r="J297" i="6"/>
  <c r="G45" i="7" s="1"/>
  <c r="I202" i="8" s="1"/>
  <c r="J202" i="8" s="1"/>
  <c r="L292" i="6"/>
  <c r="F293" i="6"/>
  <c r="E44" i="7" s="1"/>
  <c r="L291" i="6"/>
  <c r="L286" i="6"/>
  <c r="L284" i="6"/>
  <c r="L283" i="6"/>
  <c r="K276" i="6"/>
  <c r="F276" i="6"/>
  <c r="L275" i="6"/>
  <c r="K275" i="6"/>
  <c r="L270" i="6"/>
  <c r="K267" i="6"/>
  <c r="L267" i="6"/>
  <c r="L254" i="6"/>
  <c r="L247" i="6"/>
  <c r="K246" i="6"/>
  <c r="L246" i="6"/>
  <c r="K209" i="6"/>
  <c r="L209" i="6"/>
  <c r="F209" i="6"/>
  <c r="F211" i="6"/>
  <c r="L211" i="6" s="1"/>
  <c r="L208" i="6"/>
  <c r="K208" i="6"/>
  <c r="L204" i="6"/>
  <c r="L194" i="6"/>
  <c r="L193" i="6"/>
  <c r="K186" i="6"/>
  <c r="F186" i="6"/>
  <c r="L186" i="6" s="1"/>
  <c r="L184" i="6"/>
  <c r="K184" i="6"/>
  <c r="L178" i="6"/>
  <c r="K178" i="6"/>
  <c r="L175" i="6"/>
  <c r="L172" i="6"/>
  <c r="L164" i="6"/>
  <c r="L163" i="6"/>
  <c r="L158" i="6"/>
  <c r="L153" i="6"/>
  <c r="J155" i="6"/>
  <c r="G25" i="7" s="1"/>
  <c r="L152" i="6"/>
  <c r="K154" i="6"/>
  <c r="J131" i="6"/>
  <c r="G21" i="7" s="1"/>
  <c r="I97" i="8" s="1"/>
  <c r="J97" i="8" s="1"/>
  <c r="L118" i="6"/>
  <c r="L116" i="6"/>
  <c r="K116" i="6"/>
  <c r="K110" i="6"/>
  <c r="L110" i="6"/>
  <c r="K106" i="6"/>
  <c r="H106" i="6"/>
  <c r="L106" i="6" s="1"/>
  <c r="L104" i="6"/>
  <c r="L100" i="6"/>
  <c r="J99" i="6"/>
  <c r="J101" i="6" s="1"/>
  <c r="G16" i="7" s="1"/>
  <c r="K99" i="6"/>
  <c r="L97" i="6"/>
  <c r="L91" i="6"/>
  <c r="L90" i="6"/>
  <c r="J94" i="6"/>
  <c r="G15" i="7" s="1"/>
  <c r="I56" i="8" s="1"/>
  <c r="J56" i="8" s="1"/>
  <c r="H94" i="6"/>
  <c r="F15" i="7" s="1"/>
  <c r="G56" i="8" s="1"/>
  <c r="H56" i="8" s="1"/>
  <c r="L76" i="6"/>
  <c r="H78" i="6"/>
  <c r="F13" i="7" s="1"/>
  <c r="G54" i="8" s="1"/>
  <c r="H54" i="8" s="1"/>
  <c r="K77" i="6"/>
  <c r="L75" i="6"/>
  <c r="J78" i="6"/>
  <c r="G13" i="7" s="1"/>
  <c r="I54" i="8" s="1"/>
  <c r="J54" i="8" s="1"/>
  <c r="F72" i="6"/>
  <c r="E12" i="7" s="1"/>
  <c r="E53" i="8" s="1"/>
  <c r="L69" i="6"/>
  <c r="J72" i="6"/>
  <c r="G12" i="7" s="1"/>
  <c r="I53" i="8" s="1"/>
  <c r="J53" i="8" s="1"/>
  <c r="K71" i="6"/>
  <c r="L65" i="6"/>
  <c r="L64" i="6"/>
  <c r="L60" i="6"/>
  <c r="L59" i="6"/>
  <c r="L51" i="6"/>
  <c r="L50" i="6"/>
  <c r="L46" i="6"/>
  <c r="F47" i="6"/>
  <c r="L42" i="6"/>
  <c r="L43" i="6"/>
  <c r="L38" i="6"/>
  <c r="J39" i="6"/>
  <c r="G7" i="7" s="1"/>
  <c r="I8" i="8" s="1"/>
  <c r="J8" i="8" s="1"/>
  <c r="H39" i="6"/>
  <c r="F7" i="7" s="1"/>
  <c r="G8" i="8" s="1"/>
  <c r="H8" i="8" s="1"/>
  <c r="K36" i="6"/>
  <c r="L36" i="6"/>
  <c r="L32" i="6"/>
  <c r="F33" i="6"/>
  <c r="L26" i="6"/>
  <c r="L24" i="6"/>
  <c r="L21" i="6"/>
  <c r="L20" i="6"/>
  <c r="H29" i="6"/>
  <c r="F5" i="7" s="1"/>
  <c r="G6" i="8" s="1"/>
  <c r="H6" i="8" s="1"/>
  <c r="H15" i="6"/>
  <c r="F4" i="7" s="1"/>
  <c r="G5" i="8" s="1"/>
  <c r="H5" i="8" s="1"/>
  <c r="H26" i="8" s="1"/>
  <c r="G7" i="9" s="1"/>
  <c r="H7" i="9" s="1"/>
  <c r="L13" i="6"/>
  <c r="L11" i="6"/>
  <c r="J15" i="6"/>
  <c r="G4" i="7" s="1"/>
  <c r="I5" i="8" s="1"/>
  <c r="J5" i="8" s="1"/>
  <c r="L9" i="6"/>
  <c r="L6" i="6"/>
  <c r="L5" i="6"/>
  <c r="F115" i="7"/>
  <c r="L674" i="6"/>
  <c r="F113" i="7"/>
  <c r="F112" i="7"/>
  <c r="F106" i="7"/>
  <c r="L609" i="6"/>
  <c r="K609" i="6"/>
  <c r="K603" i="6"/>
  <c r="F101" i="7"/>
  <c r="F90" i="7"/>
  <c r="K514" i="6"/>
  <c r="L514" i="6"/>
  <c r="L497" i="6"/>
  <c r="L491" i="6"/>
  <c r="F82" i="7"/>
  <c r="K478" i="6"/>
  <c r="F78" i="7"/>
  <c r="L462" i="6"/>
  <c r="K462" i="6"/>
  <c r="J455" i="6"/>
  <c r="K441" i="6"/>
  <c r="F435" i="6"/>
  <c r="F73" i="7"/>
  <c r="G53" i="6" s="1"/>
  <c r="H53" i="6" s="1"/>
  <c r="K428" i="6"/>
  <c r="F68" i="7"/>
  <c r="H67" i="7"/>
  <c r="L398" i="6"/>
  <c r="E66" i="7"/>
  <c r="G65" i="7"/>
  <c r="I307" i="8" s="1"/>
  <c r="J307" i="8" s="1"/>
  <c r="L307" i="8" s="1"/>
  <c r="H63" i="7"/>
  <c r="L382" i="6"/>
  <c r="F62" i="7"/>
  <c r="H61" i="7"/>
  <c r="E59" i="7"/>
  <c r="L363" i="6"/>
  <c r="F57" i="7"/>
  <c r="G55" i="7"/>
  <c r="L154" i="6"/>
  <c r="K151" i="6"/>
  <c r="F16" i="7"/>
  <c r="G58" i="8" s="1"/>
  <c r="H58" i="8" s="1"/>
  <c r="E13" i="7"/>
  <c r="E54" i="8" s="1"/>
  <c r="L71" i="6"/>
  <c r="F8" i="7"/>
  <c r="E7" i="7"/>
  <c r="E8" i="8" s="1"/>
  <c r="J26" i="8" l="1"/>
  <c r="I7" i="9" s="1"/>
  <c r="J7" i="9" s="1"/>
  <c r="K598" i="6"/>
  <c r="F678" i="6"/>
  <c r="K678" i="6"/>
  <c r="G553" i="6"/>
  <c r="H553" i="6" s="1"/>
  <c r="H556" i="6" s="1"/>
  <c r="F94" i="7" s="1"/>
  <c r="G569" i="6"/>
  <c r="H569" i="6" s="1"/>
  <c r="H571" i="6" s="1"/>
  <c r="F96" i="7" s="1"/>
  <c r="G232" i="6" s="1"/>
  <c r="H232" i="6" s="1"/>
  <c r="H236" i="6" s="1"/>
  <c r="F36" i="7" s="1"/>
  <c r="G192" i="8" s="1"/>
  <c r="H192" i="8" s="1"/>
  <c r="G575" i="6"/>
  <c r="H575" i="6" s="1"/>
  <c r="H577" i="6" s="1"/>
  <c r="F97" i="7" s="1"/>
  <c r="G233" i="6" s="1"/>
  <c r="H233" i="6" s="1"/>
  <c r="F155" i="6"/>
  <c r="E25" i="7" s="1"/>
  <c r="E101" i="8" s="1"/>
  <c r="K86" i="6"/>
  <c r="F86" i="6"/>
  <c r="F259" i="6"/>
  <c r="L259" i="6" s="1"/>
  <c r="K259" i="6"/>
  <c r="F554" i="6"/>
  <c r="L554" i="6" s="1"/>
  <c r="K554" i="6"/>
  <c r="H57" i="7"/>
  <c r="G243" i="8"/>
  <c r="H58" i="7"/>
  <c r="G244" i="8"/>
  <c r="I101" i="8"/>
  <c r="J101" i="8" s="1"/>
  <c r="F7" i="6"/>
  <c r="L7" i="6" s="1"/>
  <c r="K7" i="6"/>
  <c r="K53" i="8"/>
  <c r="F53" i="8"/>
  <c r="H60" i="7"/>
  <c r="E258" i="8"/>
  <c r="L599" i="6"/>
  <c r="F112" i="6"/>
  <c r="L112" i="6" s="1"/>
  <c r="K112" i="6"/>
  <c r="F278" i="6"/>
  <c r="L278" i="6" s="1"/>
  <c r="K278" i="6"/>
  <c r="H55" i="7"/>
  <c r="I241" i="8"/>
  <c r="F8" i="8"/>
  <c r="L8" i="8" s="1"/>
  <c r="K8" i="8"/>
  <c r="L614" i="6"/>
  <c r="K260" i="6"/>
  <c r="F260" i="6"/>
  <c r="L260" i="6" s="1"/>
  <c r="F171" i="6"/>
  <c r="L171" i="6" s="1"/>
  <c r="K171" i="6"/>
  <c r="H59" i="7"/>
  <c r="E245" i="8"/>
  <c r="L598" i="6"/>
  <c r="H62" i="7"/>
  <c r="G304" i="8"/>
  <c r="H8" i="7"/>
  <c r="G28" i="8"/>
  <c r="H44" i="7"/>
  <c r="E201" i="8"/>
  <c r="H69" i="7"/>
  <c r="E311" i="8"/>
  <c r="F189" i="6"/>
  <c r="L189" i="6" s="1"/>
  <c r="K189" i="6"/>
  <c r="K23" i="6"/>
  <c r="F23" i="6"/>
  <c r="L23" i="6" s="1"/>
  <c r="F296" i="6"/>
  <c r="K296" i="6"/>
  <c r="F12" i="6"/>
  <c r="L12" i="6" s="1"/>
  <c r="K12" i="6"/>
  <c r="E159" i="6"/>
  <c r="E534" i="6"/>
  <c r="L662" i="6"/>
  <c r="F253" i="6"/>
  <c r="L253" i="6" s="1"/>
  <c r="K253" i="6"/>
  <c r="K259" i="8"/>
  <c r="L651" i="6"/>
  <c r="L661" i="6"/>
  <c r="J325" i="8"/>
  <c r="I20" i="9" s="1"/>
  <c r="J20" i="9" s="1"/>
  <c r="K25" i="6"/>
  <c r="F25" i="6"/>
  <c r="L25" i="6" s="1"/>
  <c r="K654" i="6"/>
  <c r="F654" i="6"/>
  <c r="F183" i="6"/>
  <c r="L183" i="6" s="1"/>
  <c r="K183" i="6"/>
  <c r="I176" i="6"/>
  <c r="J176" i="6" s="1"/>
  <c r="F507" i="6"/>
  <c r="L507" i="6" s="1"/>
  <c r="K507" i="6"/>
  <c r="F54" i="8"/>
  <c r="L54" i="8" s="1"/>
  <c r="K54" i="8"/>
  <c r="H65" i="7"/>
  <c r="H66" i="7"/>
  <c r="E308" i="8"/>
  <c r="H54" i="7"/>
  <c r="I240" i="8"/>
  <c r="L650" i="6"/>
  <c r="K128" i="6"/>
  <c r="F128" i="6"/>
  <c r="E313" i="6"/>
  <c r="F576" i="6"/>
  <c r="L576" i="6" s="1"/>
  <c r="K576" i="6"/>
  <c r="F420" i="6"/>
  <c r="K420" i="6"/>
  <c r="K22" i="6"/>
  <c r="F22" i="6"/>
  <c r="L22" i="6" s="1"/>
  <c r="F555" i="6"/>
  <c r="L555" i="6" s="1"/>
  <c r="K555" i="6"/>
  <c r="F8" i="6"/>
  <c r="L8" i="6" s="1"/>
  <c r="K8" i="6"/>
  <c r="H16" i="7"/>
  <c r="I58" i="8"/>
  <c r="J58" i="8" s="1"/>
  <c r="L58" i="8" s="1"/>
  <c r="K81" i="6"/>
  <c r="L99" i="6"/>
  <c r="H89" i="7"/>
  <c r="F83" i="6"/>
  <c r="E14" i="7" s="1"/>
  <c r="E55" i="8" s="1"/>
  <c r="L620" i="6"/>
  <c r="E307" i="6"/>
  <c r="F669" i="6"/>
  <c r="E113" i="7" s="1"/>
  <c r="E325" i="6" s="1"/>
  <c r="F325" i="6" s="1"/>
  <c r="F326" i="6" s="1"/>
  <c r="E50" i="7" s="1"/>
  <c r="E236" i="8" s="1"/>
  <c r="K307" i="8"/>
  <c r="F570" i="6"/>
  <c r="L570" i="6" s="1"/>
  <c r="K570" i="6"/>
  <c r="F268" i="6"/>
  <c r="L268" i="6" s="1"/>
  <c r="K268" i="6"/>
  <c r="H68" i="7"/>
  <c r="G310" i="8"/>
  <c r="H64" i="7"/>
  <c r="E306" i="8"/>
  <c r="H279" i="8"/>
  <c r="G18" i="9" s="1"/>
  <c r="H18" i="9" s="1"/>
  <c r="L530" i="6"/>
  <c r="F640" i="6"/>
  <c r="E108" i="7" s="1"/>
  <c r="H108" i="7" s="1"/>
  <c r="K202" i="6"/>
  <c r="F202" i="6"/>
  <c r="L202" i="6" s="1"/>
  <c r="F173" i="6"/>
  <c r="L173" i="6" s="1"/>
  <c r="K173" i="6"/>
  <c r="F196" i="6"/>
  <c r="L196" i="6" s="1"/>
  <c r="K196" i="6"/>
  <c r="F27" i="6"/>
  <c r="L27" i="6" s="1"/>
  <c r="K27" i="6"/>
  <c r="L489" i="6"/>
  <c r="I553" i="6"/>
  <c r="J553" i="6" s="1"/>
  <c r="I569" i="6"/>
  <c r="J569" i="6" s="1"/>
  <c r="I575" i="6"/>
  <c r="J575" i="6" s="1"/>
  <c r="J577" i="6" s="1"/>
  <c r="G97" i="7" s="1"/>
  <c r="I233" i="6" s="1"/>
  <c r="J233" i="6" s="1"/>
  <c r="K19" i="6"/>
  <c r="F19" i="6"/>
  <c r="L19" i="6" s="1"/>
  <c r="F18" i="6"/>
  <c r="L18" i="6" s="1"/>
  <c r="K18" i="6"/>
  <c r="K124" i="6"/>
  <c r="F124" i="6"/>
  <c r="L124" i="6" s="1"/>
  <c r="K122" i="6"/>
  <c r="F122" i="6"/>
  <c r="L122" i="6" s="1"/>
  <c r="L350" i="6"/>
  <c r="H56" i="7"/>
  <c r="F242" i="8"/>
  <c r="K242" i="8"/>
  <c r="K19" i="9"/>
  <c r="L19" i="9"/>
  <c r="K329" i="6"/>
  <c r="F329" i="6"/>
  <c r="K333" i="6"/>
  <c r="F333" i="6"/>
  <c r="G325" i="6"/>
  <c r="H112" i="7"/>
  <c r="G320" i="6"/>
  <c r="H315" i="6"/>
  <c r="F48" i="7" s="1"/>
  <c r="G214" i="8" s="1"/>
  <c r="H214" i="8" s="1"/>
  <c r="K646" i="6"/>
  <c r="L647" i="6"/>
  <c r="E109" i="7"/>
  <c r="G302" i="6"/>
  <c r="H302" i="6" s="1"/>
  <c r="G308" i="6"/>
  <c r="H308" i="6" s="1"/>
  <c r="H309" i="6" s="1"/>
  <c r="F47" i="7" s="1"/>
  <c r="G213" i="8" s="1"/>
  <c r="H213" i="8" s="1"/>
  <c r="K639" i="6"/>
  <c r="H107" i="7"/>
  <c r="F301" i="6"/>
  <c r="L301" i="6" s="1"/>
  <c r="K301" i="6"/>
  <c r="L628" i="6"/>
  <c r="H106" i="7"/>
  <c r="G300" i="6"/>
  <c r="H300" i="6" s="1"/>
  <c r="H303" i="6" s="1"/>
  <c r="F46" i="7" s="1"/>
  <c r="G212" i="8" s="1"/>
  <c r="H212" i="8" s="1"/>
  <c r="L621" i="6"/>
  <c r="G287" i="6"/>
  <c r="H287" i="6" s="1"/>
  <c r="H288" i="6" s="1"/>
  <c r="F43" i="7" s="1"/>
  <c r="G199" i="8" s="1"/>
  <c r="G271" i="6"/>
  <c r="H271" i="6" s="1"/>
  <c r="H272" i="6" s="1"/>
  <c r="F41" i="7" s="1"/>
  <c r="G197" i="8" s="1"/>
  <c r="H197" i="8" s="1"/>
  <c r="I271" i="6"/>
  <c r="J271" i="6" s="1"/>
  <c r="I287" i="6"/>
  <c r="J287" i="6" s="1"/>
  <c r="H105" i="7"/>
  <c r="E287" i="6"/>
  <c r="E271" i="6"/>
  <c r="H104" i="7"/>
  <c r="I269" i="6"/>
  <c r="J269" i="6" s="1"/>
  <c r="I285" i="6"/>
  <c r="L615" i="6"/>
  <c r="F269" i="6"/>
  <c r="K269" i="6"/>
  <c r="H103" i="7"/>
  <c r="G279" i="6"/>
  <c r="H279" i="6" s="1"/>
  <c r="G263" i="6"/>
  <c r="H263" i="6" s="1"/>
  <c r="L610" i="6"/>
  <c r="E279" i="6"/>
  <c r="E263" i="6"/>
  <c r="H102" i="7"/>
  <c r="L604" i="6"/>
  <c r="G261" i="6"/>
  <c r="H261" i="6" s="1"/>
  <c r="H264" i="6" s="1"/>
  <c r="F40" i="7" s="1"/>
  <c r="G196" i="8" s="1"/>
  <c r="H196" i="8" s="1"/>
  <c r="G277" i="6"/>
  <c r="H277" i="6" s="1"/>
  <c r="I261" i="6"/>
  <c r="J261" i="6" s="1"/>
  <c r="J264" i="6" s="1"/>
  <c r="G40" i="7" s="1"/>
  <c r="I196" i="8" s="1"/>
  <c r="J196" i="8" s="1"/>
  <c r="I277" i="6"/>
  <c r="J277" i="6" s="1"/>
  <c r="J280" i="6" s="1"/>
  <c r="G42" i="7" s="1"/>
  <c r="I198" i="8" s="1"/>
  <c r="J198" i="8" s="1"/>
  <c r="E277" i="6"/>
  <c r="E261" i="6"/>
  <c r="H101" i="7"/>
  <c r="G255" i="6"/>
  <c r="J593" i="6"/>
  <c r="G100" i="7" s="1"/>
  <c r="I248" i="6" s="1"/>
  <c r="J248" i="6" s="1"/>
  <c r="L592" i="6"/>
  <c r="E248" i="6"/>
  <c r="F581" i="6"/>
  <c r="K581" i="6"/>
  <c r="L563" i="6"/>
  <c r="K563" i="6"/>
  <c r="K564" i="6"/>
  <c r="L559" i="6"/>
  <c r="F565" i="6"/>
  <c r="G203" i="6"/>
  <c r="K187" i="6"/>
  <c r="L187" i="6"/>
  <c r="F176" i="6"/>
  <c r="J525" i="6"/>
  <c r="G88" i="7" s="1"/>
  <c r="L523" i="6"/>
  <c r="K523" i="6"/>
  <c r="G201" i="6"/>
  <c r="H201" i="6" s="1"/>
  <c r="G506" i="6"/>
  <c r="H506" i="6" s="1"/>
  <c r="H508" i="6" s="1"/>
  <c r="F86" i="7" s="1"/>
  <c r="G195" i="6"/>
  <c r="H195" i="6" s="1"/>
  <c r="H197" i="6" s="1"/>
  <c r="F30" i="7" s="1"/>
  <c r="G146" i="8" s="1"/>
  <c r="F524" i="6"/>
  <c r="K524" i="6"/>
  <c r="E166" i="6"/>
  <c r="I177" i="6"/>
  <c r="J177" i="6" s="1"/>
  <c r="H87" i="7"/>
  <c r="I188" i="6"/>
  <c r="J188" i="6" s="1"/>
  <c r="G166" i="6"/>
  <c r="H166" i="6" s="1"/>
  <c r="G188" i="6"/>
  <c r="H188" i="6" s="1"/>
  <c r="G177" i="6"/>
  <c r="H177" i="6" s="1"/>
  <c r="L516" i="6"/>
  <c r="E188" i="6"/>
  <c r="F166" i="6"/>
  <c r="K166" i="6"/>
  <c r="F177" i="6"/>
  <c r="L502" i="6"/>
  <c r="H85" i="7"/>
  <c r="F159" i="6"/>
  <c r="K159" i="6"/>
  <c r="L498" i="6"/>
  <c r="K497" i="6"/>
  <c r="K479" i="6"/>
  <c r="L480" i="6"/>
  <c r="I136" i="6"/>
  <c r="J136" i="6" s="1"/>
  <c r="H84" i="7"/>
  <c r="L479" i="6"/>
  <c r="E81" i="7"/>
  <c r="H81" i="7" s="1"/>
  <c r="G135" i="6"/>
  <c r="H135" i="6" s="1"/>
  <c r="E83" i="7"/>
  <c r="E582" i="6" s="1"/>
  <c r="L492" i="6"/>
  <c r="I134" i="6"/>
  <c r="J134" i="6" s="1"/>
  <c r="J137" i="6" s="1"/>
  <c r="G22" i="7" s="1"/>
  <c r="I98" i="8" s="1"/>
  <c r="J98" i="8" s="1"/>
  <c r="J118" i="8" s="1"/>
  <c r="I11" i="9" s="1"/>
  <c r="J11" i="9" s="1"/>
  <c r="K485" i="6"/>
  <c r="L485" i="6"/>
  <c r="I140" i="6"/>
  <c r="J140" i="6" s="1"/>
  <c r="J142" i="6" s="1"/>
  <c r="G23" i="7" s="1"/>
  <c r="I99" i="8" s="1"/>
  <c r="J99" i="8" s="1"/>
  <c r="L486" i="6"/>
  <c r="H82" i="7"/>
  <c r="G468" i="6"/>
  <c r="E141" i="6"/>
  <c r="L467" i="6"/>
  <c r="F469" i="6"/>
  <c r="L463" i="6"/>
  <c r="H78" i="7"/>
  <c r="G130" i="6"/>
  <c r="L456" i="6"/>
  <c r="F457" i="6"/>
  <c r="E77" i="7" s="1"/>
  <c r="E117" i="6" s="1"/>
  <c r="K456" i="6"/>
  <c r="L455" i="6"/>
  <c r="J457" i="6"/>
  <c r="G77" i="7" s="1"/>
  <c r="G111" i="6"/>
  <c r="H111" i="6" s="1"/>
  <c r="H113" i="6" s="1"/>
  <c r="F18" i="7" s="1"/>
  <c r="G75" i="8" s="1"/>
  <c r="H75" i="8" s="1"/>
  <c r="G123" i="6"/>
  <c r="H123" i="6" s="1"/>
  <c r="H125" i="6" s="1"/>
  <c r="F20" i="7" s="1"/>
  <c r="G77" i="8" s="1"/>
  <c r="H77" i="8" s="1"/>
  <c r="G105" i="6"/>
  <c r="H105" i="6" s="1"/>
  <c r="H107" i="6" s="1"/>
  <c r="F17" i="7" s="1"/>
  <c r="G74" i="8" s="1"/>
  <c r="G117" i="6"/>
  <c r="H117" i="6" s="1"/>
  <c r="H119" i="6" s="1"/>
  <c r="F19" i="7" s="1"/>
  <c r="G76" i="8" s="1"/>
  <c r="H76" i="8" s="1"/>
  <c r="H83" i="6"/>
  <c r="F14" i="7" s="1"/>
  <c r="G55" i="8" s="1"/>
  <c r="H55" i="8" s="1"/>
  <c r="H72" i="8" s="1"/>
  <c r="G9" i="9" s="1"/>
  <c r="H9" i="9" s="1"/>
  <c r="J447" i="6"/>
  <c r="K447" i="6"/>
  <c r="H75" i="7"/>
  <c r="L63" i="6"/>
  <c r="H55" i="6"/>
  <c r="K63" i="6"/>
  <c r="L435" i="6"/>
  <c r="F437" i="6"/>
  <c r="H73" i="7"/>
  <c r="K53" i="6"/>
  <c r="F53" i="6"/>
  <c r="L53" i="6" s="1"/>
  <c r="L430" i="6"/>
  <c r="I52" i="6"/>
  <c r="J52" i="6" s="1"/>
  <c r="J56" i="6" s="1"/>
  <c r="G10" i="7" s="1"/>
  <c r="I30" i="8" s="1"/>
  <c r="J30" i="8" s="1"/>
  <c r="J49" i="8" s="1"/>
  <c r="I8" i="9" s="1"/>
  <c r="J8" i="9" s="1"/>
  <c r="L416" i="6"/>
  <c r="H71" i="7"/>
  <c r="K28" i="6"/>
  <c r="F28" i="6"/>
  <c r="L411" i="6"/>
  <c r="H70" i="7"/>
  <c r="K14" i="6"/>
  <c r="F14" i="6"/>
  <c r="L406" i="6"/>
  <c r="L370" i="6"/>
  <c r="L342" i="6"/>
  <c r="F53" i="7"/>
  <c r="E49" i="7"/>
  <c r="E235" i="8" s="1"/>
  <c r="L293" i="6"/>
  <c r="L276" i="6"/>
  <c r="E32" i="7"/>
  <c r="L155" i="6"/>
  <c r="L101" i="6"/>
  <c r="L78" i="6"/>
  <c r="H13" i="7"/>
  <c r="L72" i="6"/>
  <c r="H12" i="7"/>
  <c r="L47" i="6"/>
  <c r="E9" i="7"/>
  <c r="L39" i="6"/>
  <c r="H7" i="7"/>
  <c r="E6" i="7"/>
  <c r="L33" i="6"/>
  <c r="F55" i="8" l="1"/>
  <c r="G538" i="6"/>
  <c r="H538" i="6" s="1"/>
  <c r="H539" i="6" s="1"/>
  <c r="F91" i="7" s="1"/>
  <c r="G586" i="6"/>
  <c r="H586" i="6" s="1"/>
  <c r="H587" i="6" s="1"/>
  <c r="F99" i="7" s="1"/>
  <c r="G546" i="6"/>
  <c r="H546" i="6" s="1"/>
  <c r="H547" i="6" s="1"/>
  <c r="F93" i="7" s="1"/>
  <c r="G216" i="6" s="1"/>
  <c r="H216" i="6" s="1"/>
  <c r="G542" i="6"/>
  <c r="H542" i="6" s="1"/>
  <c r="H543" i="6" s="1"/>
  <c r="F92" i="7" s="1"/>
  <c r="G227" i="6" s="1"/>
  <c r="H227" i="6" s="1"/>
  <c r="F235" i="8"/>
  <c r="H146" i="8"/>
  <c r="L128" i="6"/>
  <c r="E129" i="6"/>
  <c r="H53" i="7"/>
  <c r="G239" i="8"/>
  <c r="F313" i="6"/>
  <c r="L313" i="6" s="1"/>
  <c r="K313" i="6"/>
  <c r="H199" i="8"/>
  <c r="K58" i="8"/>
  <c r="K101" i="8"/>
  <c r="F101" i="8"/>
  <c r="L101" i="8" s="1"/>
  <c r="L654" i="6"/>
  <c r="F658" i="6"/>
  <c r="J571" i="6"/>
  <c r="G96" i="7" s="1"/>
  <c r="I232" i="6" s="1"/>
  <c r="J232" i="6" s="1"/>
  <c r="J236" i="6" s="1"/>
  <c r="G36" i="7" s="1"/>
  <c r="I192" i="8" s="1"/>
  <c r="J192" i="8" s="1"/>
  <c r="F311" i="8"/>
  <c r="L311" i="8" s="1"/>
  <c r="K311" i="8"/>
  <c r="J556" i="6"/>
  <c r="G94" i="7" s="1"/>
  <c r="K310" i="8"/>
  <c r="H310" i="8"/>
  <c r="L310" i="8" s="1"/>
  <c r="K308" i="8"/>
  <c r="F308" i="8"/>
  <c r="L308" i="8" s="1"/>
  <c r="H25" i="7"/>
  <c r="H74" i="8"/>
  <c r="H95" i="8" s="1"/>
  <c r="G10" i="9" s="1"/>
  <c r="H10" i="9" s="1"/>
  <c r="F582" i="6"/>
  <c r="L582" i="6" s="1"/>
  <c r="K582" i="6"/>
  <c r="L166" i="6"/>
  <c r="K176" i="6"/>
  <c r="F201" i="8"/>
  <c r="L201" i="8" s="1"/>
  <c r="K201" i="8"/>
  <c r="J241" i="8"/>
  <c r="L241" i="8" s="1"/>
  <c r="K241" i="8"/>
  <c r="H244" i="8"/>
  <c r="L244" i="8" s="1"/>
  <c r="K244" i="8"/>
  <c r="E679" i="6"/>
  <c r="L678" i="6"/>
  <c r="L53" i="8"/>
  <c r="F306" i="8"/>
  <c r="K306" i="8"/>
  <c r="K240" i="8"/>
  <c r="J240" i="8"/>
  <c r="I201" i="6"/>
  <c r="J201" i="6" s="1"/>
  <c r="J205" i="6" s="1"/>
  <c r="G31" i="7" s="1"/>
  <c r="I147" i="8" s="1"/>
  <c r="J147" i="8" s="1"/>
  <c r="I552" i="6"/>
  <c r="J552" i="6" s="1"/>
  <c r="L176" i="6"/>
  <c r="F297" i="6"/>
  <c r="L296" i="6"/>
  <c r="H28" i="8"/>
  <c r="K28" i="8"/>
  <c r="K243" i="8"/>
  <c r="H243" i="8"/>
  <c r="L243" i="8" s="1"/>
  <c r="H9" i="7"/>
  <c r="E29" i="8"/>
  <c r="H233" i="8"/>
  <c r="G16" i="9" s="1"/>
  <c r="H16" i="9" s="1"/>
  <c r="J272" i="6"/>
  <c r="G41" i="7" s="1"/>
  <c r="I197" i="8" s="1"/>
  <c r="J197" i="8" s="1"/>
  <c r="E308" i="6"/>
  <c r="E87" i="6"/>
  <c r="L86" i="6"/>
  <c r="E302" i="6"/>
  <c r="F534" i="6"/>
  <c r="K534" i="6"/>
  <c r="H304" i="8"/>
  <c r="K304" i="8"/>
  <c r="H32" i="7"/>
  <c r="E166" i="8"/>
  <c r="H6" i="7"/>
  <c r="E7" i="8"/>
  <c r="H280" i="6"/>
  <c r="F42" i="7" s="1"/>
  <c r="G198" i="8" s="1"/>
  <c r="H198" i="8" s="1"/>
  <c r="E314" i="6"/>
  <c r="F236" i="8"/>
  <c r="L420" i="6"/>
  <c r="E421" i="6"/>
  <c r="H113" i="7"/>
  <c r="L640" i="6"/>
  <c r="L669" i="6"/>
  <c r="F307" i="6"/>
  <c r="L307" i="6" s="1"/>
  <c r="K307" i="6"/>
  <c r="K245" i="8"/>
  <c r="F245" i="8"/>
  <c r="L245" i="8" s="1"/>
  <c r="K258" i="8"/>
  <c r="F258" i="8"/>
  <c r="L242" i="8"/>
  <c r="F334" i="6"/>
  <c r="L333" i="6"/>
  <c r="F330" i="6"/>
  <c r="L329" i="6"/>
  <c r="H325" i="6"/>
  <c r="K325" i="6"/>
  <c r="H320" i="6"/>
  <c r="K320" i="6"/>
  <c r="E306" i="6"/>
  <c r="H109" i="7"/>
  <c r="K302" i="6"/>
  <c r="F302" i="6"/>
  <c r="F314" i="6"/>
  <c r="K314" i="6"/>
  <c r="F308" i="6"/>
  <c r="K308" i="6"/>
  <c r="K300" i="6"/>
  <c r="L300" i="6"/>
  <c r="K271" i="6"/>
  <c r="F271" i="6"/>
  <c r="L271" i="6" s="1"/>
  <c r="K287" i="6"/>
  <c r="F287" i="6"/>
  <c r="J285" i="6"/>
  <c r="K285" i="6"/>
  <c r="L269" i="6"/>
  <c r="F272" i="6"/>
  <c r="K263" i="6"/>
  <c r="F263" i="6"/>
  <c r="L263" i="6" s="1"/>
  <c r="F279" i="6"/>
  <c r="L279" i="6" s="1"/>
  <c r="K279" i="6"/>
  <c r="F277" i="6"/>
  <c r="K277" i="6"/>
  <c r="K261" i="6"/>
  <c r="F261" i="6"/>
  <c r="H255" i="6"/>
  <c r="K255" i="6"/>
  <c r="H100" i="7"/>
  <c r="L593" i="6"/>
  <c r="F248" i="6"/>
  <c r="L248" i="6" s="1"/>
  <c r="K248" i="6"/>
  <c r="L581" i="6"/>
  <c r="F583" i="6"/>
  <c r="E95" i="7"/>
  <c r="L565" i="6"/>
  <c r="G221" i="6"/>
  <c r="H221" i="6" s="1"/>
  <c r="G240" i="6"/>
  <c r="H240" i="6" s="1"/>
  <c r="G215" i="6"/>
  <c r="H215" i="6" s="1"/>
  <c r="G228" i="6"/>
  <c r="H228" i="6" s="1"/>
  <c r="G222" i="6"/>
  <c r="H222" i="6" s="1"/>
  <c r="G241" i="6"/>
  <c r="H241" i="6" s="1"/>
  <c r="H203" i="6"/>
  <c r="I195" i="6"/>
  <c r="J195" i="6" s="1"/>
  <c r="J197" i="6" s="1"/>
  <c r="G30" i="7" s="1"/>
  <c r="I146" i="8" s="1"/>
  <c r="J146" i="8" s="1"/>
  <c r="I506" i="6"/>
  <c r="J506" i="6" s="1"/>
  <c r="J508" i="6" s="1"/>
  <c r="G86" i="7" s="1"/>
  <c r="I174" i="6" s="1"/>
  <c r="J174" i="6" s="1"/>
  <c r="J179" i="6" s="1"/>
  <c r="G28" i="7" s="1"/>
  <c r="I144" i="8" s="1"/>
  <c r="J144" i="8" s="1"/>
  <c r="H190" i="6"/>
  <c r="F29" i="7" s="1"/>
  <c r="G145" i="8" s="1"/>
  <c r="H145" i="8" s="1"/>
  <c r="L524" i="6"/>
  <c r="F525" i="6"/>
  <c r="G165" i="6"/>
  <c r="H165" i="6" s="1"/>
  <c r="H168" i="6" s="1"/>
  <c r="F27" i="7" s="1"/>
  <c r="G143" i="8" s="1"/>
  <c r="H143" i="8" s="1"/>
  <c r="G185" i="6"/>
  <c r="H185" i="6" s="1"/>
  <c r="G174" i="6"/>
  <c r="H174" i="6" s="1"/>
  <c r="H179" i="6" s="1"/>
  <c r="F28" i="7" s="1"/>
  <c r="G144" i="8" s="1"/>
  <c r="H144" i="8" s="1"/>
  <c r="K188" i="6"/>
  <c r="K177" i="6"/>
  <c r="L177" i="6"/>
  <c r="F188" i="6"/>
  <c r="L188" i="6" s="1"/>
  <c r="F160" i="6"/>
  <c r="L159" i="6"/>
  <c r="E136" i="6"/>
  <c r="F136" i="6" s="1"/>
  <c r="L136" i="6" s="1"/>
  <c r="E473" i="6"/>
  <c r="H83" i="7"/>
  <c r="H468" i="6"/>
  <c r="K468" i="6"/>
  <c r="F141" i="6"/>
  <c r="L141" i="6" s="1"/>
  <c r="K141" i="6"/>
  <c r="E79" i="7"/>
  <c r="H130" i="6"/>
  <c r="K130" i="6"/>
  <c r="H77" i="7"/>
  <c r="E111" i="6"/>
  <c r="E123" i="6"/>
  <c r="F123" i="6" s="1"/>
  <c r="E105" i="6"/>
  <c r="F105" i="6" s="1"/>
  <c r="L457" i="6"/>
  <c r="I111" i="6"/>
  <c r="J111" i="6" s="1"/>
  <c r="J113" i="6" s="1"/>
  <c r="G18" i="7" s="1"/>
  <c r="I75" i="8" s="1"/>
  <c r="J75" i="8" s="1"/>
  <c r="I105" i="6"/>
  <c r="J105" i="6" s="1"/>
  <c r="J107" i="6" s="1"/>
  <c r="G17" i="7" s="1"/>
  <c r="I74" i="8" s="1"/>
  <c r="J74" i="8" s="1"/>
  <c r="I117" i="6"/>
  <c r="J117" i="6" s="1"/>
  <c r="J119" i="6" s="1"/>
  <c r="G19" i="7" s="1"/>
  <c r="I76" i="8" s="1"/>
  <c r="J76" i="8" s="1"/>
  <c r="I123" i="6"/>
  <c r="J123" i="6" s="1"/>
  <c r="J125" i="6" s="1"/>
  <c r="G20" i="7" s="1"/>
  <c r="I77" i="8" s="1"/>
  <c r="F111" i="6"/>
  <c r="F117" i="6"/>
  <c r="J448" i="6"/>
  <c r="L447" i="6"/>
  <c r="L55" i="6"/>
  <c r="H56" i="6"/>
  <c r="F10" i="7" s="1"/>
  <c r="G30" i="8" s="1"/>
  <c r="H30" i="8" s="1"/>
  <c r="L437" i="6"/>
  <c r="E74" i="7"/>
  <c r="F29" i="6"/>
  <c r="L28" i="6"/>
  <c r="L14" i="6"/>
  <c r="F15" i="6"/>
  <c r="H49" i="8" l="1"/>
  <c r="G8" i="9" s="1"/>
  <c r="H8" i="9" s="1"/>
  <c r="L28" i="8"/>
  <c r="I546" i="6"/>
  <c r="J546" i="6" s="1"/>
  <c r="J547" i="6" s="1"/>
  <c r="G93" i="7" s="1"/>
  <c r="I586" i="6"/>
  <c r="J586" i="6" s="1"/>
  <c r="J587" i="6" s="1"/>
  <c r="G99" i="7" s="1"/>
  <c r="I542" i="6"/>
  <c r="J542" i="6" s="1"/>
  <c r="J543" i="6" s="1"/>
  <c r="G92" i="7" s="1"/>
  <c r="I538" i="6"/>
  <c r="J538" i="6" s="1"/>
  <c r="J539" i="6" s="1"/>
  <c r="G91" i="7" s="1"/>
  <c r="F129" i="6"/>
  <c r="K129" i="6"/>
  <c r="H325" i="8"/>
  <c r="G20" i="9" s="1"/>
  <c r="H20" i="9" s="1"/>
  <c r="L304" i="8"/>
  <c r="L297" i="6"/>
  <c r="E45" i="7"/>
  <c r="F679" i="6"/>
  <c r="K679" i="6"/>
  <c r="K166" i="8"/>
  <c r="F166" i="8"/>
  <c r="J77" i="8"/>
  <c r="J95" i="8" s="1"/>
  <c r="I10" i="9" s="1"/>
  <c r="J10" i="9" s="1"/>
  <c r="H205" i="6"/>
  <c r="F31" i="7" s="1"/>
  <c r="G147" i="8" s="1"/>
  <c r="H147" i="8" s="1"/>
  <c r="H164" i="8" s="1"/>
  <c r="G13" i="9" s="1"/>
  <c r="H13" i="9" s="1"/>
  <c r="L534" i="6"/>
  <c r="F535" i="6"/>
  <c r="L240" i="8"/>
  <c r="J256" i="8"/>
  <c r="I17" i="9" s="1"/>
  <c r="J17" i="9" s="1"/>
  <c r="E111" i="7"/>
  <c r="L658" i="6"/>
  <c r="H223" i="6"/>
  <c r="F34" i="7" s="1"/>
  <c r="G190" i="8" s="1"/>
  <c r="H190" i="8" s="1"/>
  <c r="F421" i="6"/>
  <c r="K421" i="6"/>
  <c r="F87" i="6"/>
  <c r="K87" i="6"/>
  <c r="H229" i="6"/>
  <c r="F35" i="7" s="1"/>
  <c r="G191" i="8" s="1"/>
  <c r="H191" i="8" s="1"/>
  <c r="F325" i="8"/>
  <c r="E20" i="9" s="1"/>
  <c r="L306" i="8"/>
  <c r="G252" i="6"/>
  <c r="H252" i="6" s="1"/>
  <c r="G245" i="6"/>
  <c r="H245" i="6" s="1"/>
  <c r="H249" i="6" s="1"/>
  <c r="F38" i="7" s="1"/>
  <c r="G194" i="8" s="1"/>
  <c r="H194" i="8" s="1"/>
  <c r="G226" i="6"/>
  <c r="H226" i="6" s="1"/>
  <c r="G220" i="6"/>
  <c r="H220" i="6" s="1"/>
  <c r="G239" i="6"/>
  <c r="H239" i="6" s="1"/>
  <c r="H242" i="6" s="1"/>
  <c r="F37" i="7" s="1"/>
  <c r="G193" i="8" s="1"/>
  <c r="H193" i="8" s="1"/>
  <c r="G214" i="6"/>
  <c r="H214" i="6" s="1"/>
  <c r="H217" i="6" s="1"/>
  <c r="F33" i="7" s="1"/>
  <c r="G189" i="8" s="1"/>
  <c r="H189" i="8" s="1"/>
  <c r="K136" i="6"/>
  <c r="F29" i="8"/>
  <c r="K29" i="8"/>
  <c r="K239" i="8"/>
  <c r="H239" i="8"/>
  <c r="L239" i="8" s="1"/>
  <c r="E569" i="6"/>
  <c r="E575" i="6"/>
  <c r="L258" i="8"/>
  <c r="L279" i="8" s="1"/>
  <c r="F279" i="8"/>
  <c r="E18" i="9" s="1"/>
  <c r="F7" i="8"/>
  <c r="L7" i="8" s="1"/>
  <c r="K7" i="8"/>
  <c r="L330" i="6"/>
  <c r="E51" i="7"/>
  <c r="L334" i="6"/>
  <c r="E52" i="7"/>
  <c r="H326" i="6"/>
  <c r="L325" i="6"/>
  <c r="H322" i="6"/>
  <c r="L320" i="6"/>
  <c r="K306" i="6"/>
  <c r="F306" i="6"/>
  <c r="L306" i="6" s="1"/>
  <c r="L308" i="6"/>
  <c r="L314" i="6"/>
  <c r="L302" i="6"/>
  <c r="F303" i="6"/>
  <c r="F288" i="6"/>
  <c r="E43" i="7" s="1"/>
  <c r="E199" i="8" s="1"/>
  <c r="L287" i="6"/>
  <c r="L285" i="6"/>
  <c r="J288" i="6"/>
  <c r="E41" i="7"/>
  <c r="L272" i="6"/>
  <c r="L277" i="6"/>
  <c r="F280" i="6"/>
  <c r="L261" i="6"/>
  <c r="F264" i="6"/>
  <c r="H256" i="6"/>
  <c r="L255" i="6"/>
  <c r="L583" i="6"/>
  <c r="E98" i="7"/>
  <c r="E553" i="6"/>
  <c r="H95" i="7"/>
  <c r="I185" i="6"/>
  <c r="J185" i="6" s="1"/>
  <c r="J190" i="6" s="1"/>
  <c r="G29" i="7" s="1"/>
  <c r="I145" i="8" s="1"/>
  <c r="J145" i="8" s="1"/>
  <c r="I165" i="6"/>
  <c r="J165" i="6" s="1"/>
  <c r="J168" i="6" s="1"/>
  <c r="G27" i="7" s="1"/>
  <c r="I143" i="8" s="1"/>
  <c r="J143" i="8" s="1"/>
  <c r="L525" i="6"/>
  <c r="E88" i="7"/>
  <c r="E552" i="6" s="1"/>
  <c r="E26" i="7"/>
  <c r="L160" i="6"/>
  <c r="F473" i="6"/>
  <c r="K473" i="6"/>
  <c r="H469" i="6"/>
  <c r="L468" i="6"/>
  <c r="E145" i="6"/>
  <c r="E140" i="6"/>
  <c r="E134" i="6"/>
  <c r="H131" i="6"/>
  <c r="L130" i="6"/>
  <c r="K105" i="6"/>
  <c r="K123" i="6"/>
  <c r="K117" i="6"/>
  <c r="K111" i="6"/>
  <c r="F125" i="6"/>
  <c r="L123" i="6"/>
  <c r="F107" i="6"/>
  <c r="L105" i="6"/>
  <c r="L117" i="6"/>
  <c r="F119" i="6"/>
  <c r="F113" i="6"/>
  <c r="L111" i="6"/>
  <c r="G76" i="7"/>
  <c r="L448" i="6"/>
  <c r="H74" i="7"/>
  <c r="E54" i="6"/>
  <c r="E62" i="6"/>
  <c r="E5" i="7"/>
  <c r="L29" i="6"/>
  <c r="E4" i="7"/>
  <c r="L15" i="6"/>
  <c r="J164" i="8" l="1"/>
  <c r="I13" i="9" s="1"/>
  <c r="J13" i="9" s="1"/>
  <c r="H45" i="7"/>
  <c r="E202" i="8"/>
  <c r="H4" i="7"/>
  <c r="E5" i="8"/>
  <c r="K552" i="6"/>
  <c r="F552" i="6"/>
  <c r="L552" i="6" s="1"/>
  <c r="H41" i="7"/>
  <c r="E197" i="8"/>
  <c r="E312" i="6"/>
  <c r="H111" i="7"/>
  <c r="L325" i="8"/>
  <c r="L421" i="6"/>
  <c r="F423" i="6"/>
  <c r="H5" i="7"/>
  <c r="E6" i="8"/>
  <c r="L679" i="6"/>
  <c r="F681" i="6"/>
  <c r="H52" i="7"/>
  <c r="E238" i="8"/>
  <c r="K18" i="9"/>
  <c r="F18" i="9"/>
  <c r="L18" i="9" s="1"/>
  <c r="H51" i="7"/>
  <c r="E237" i="8"/>
  <c r="L129" i="6"/>
  <c r="F131" i="6"/>
  <c r="E21" i="7" s="1"/>
  <c r="E97" i="8" s="1"/>
  <c r="E90" i="7"/>
  <c r="L535" i="6"/>
  <c r="H26" i="7"/>
  <c r="E121" i="8"/>
  <c r="L29" i="8"/>
  <c r="F199" i="8"/>
  <c r="F575" i="6"/>
  <c r="K575" i="6"/>
  <c r="K569" i="6"/>
  <c r="F569" i="6"/>
  <c r="I239" i="6"/>
  <c r="J239" i="6" s="1"/>
  <c r="J242" i="6" s="1"/>
  <c r="G37" i="7" s="1"/>
  <c r="I193" i="8" s="1"/>
  <c r="J193" i="8" s="1"/>
  <c r="I226" i="6"/>
  <c r="J226" i="6" s="1"/>
  <c r="I220" i="6"/>
  <c r="J220" i="6" s="1"/>
  <c r="J223" i="6" s="1"/>
  <c r="G34" i="7" s="1"/>
  <c r="I190" i="8" s="1"/>
  <c r="J190" i="8" s="1"/>
  <c r="I214" i="6"/>
  <c r="J214" i="6" s="1"/>
  <c r="J217" i="6" s="1"/>
  <c r="G33" i="7" s="1"/>
  <c r="I189" i="8" s="1"/>
  <c r="J189" i="8" s="1"/>
  <c r="I221" i="6"/>
  <c r="J221" i="6" s="1"/>
  <c r="I215" i="6"/>
  <c r="J215" i="6" s="1"/>
  <c r="I240" i="6"/>
  <c r="J240" i="6" s="1"/>
  <c r="I227" i="6"/>
  <c r="J227" i="6" s="1"/>
  <c r="J229" i="6" s="1"/>
  <c r="G35" i="7" s="1"/>
  <c r="I191" i="8" s="1"/>
  <c r="J191" i="8" s="1"/>
  <c r="F20" i="9"/>
  <c r="L20" i="9" s="1"/>
  <c r="T20" i="9" s="1"/>
  <c r="E19" i="10" s="1"/>
  <c r="K20" i="9"/>
  <c r="I252" i="6"/>
  <c r="J252" i="6" s="1"/>
  <c r="J256" i="6" s="1"/>
  <c r="G39" i="7" s="1"/>
  <c r="I195" i="8" s="1"/>
  <c r="J195" i="8" s="1"/>
  <c r="I245" i="6"/>
  <c r="J245" i="6" s="1"/>
  <c r="J249" i="6" s="1"/>
  <c r="G38" i="7" s="1"/>
  <c r="I194" i="8" s="1"/>
  <c r="I216" i="6"/>
  <c r="J216" i="6" s="1"/>
  <c r="I241" i="6"/>
  <c r="J241" i="6" s="1"/>
  <c r="I222" i="6"/>
  <c r="J222" i="6" s="1"/>
  <c r="I228" i="6"/>
  <c r="J228" i="6" s="1"/>
  <c r="F309" i="6"/>
  <c r="L309" i="6" s="1"/>
  <c r="L87" i="6"/>
  <c r="E93" i="6"/>
  <c r="L166" i="8"/>
  <c r="L187" i="8" s="1"/>
  <c r="F187" i="8"/>
  <c r="E14" i="9" s="1"/>
  <c r="F50" i="7"/>
  <c r="L326" i="6"/>
  <c r="F49" i="7"/>
  <c r="L322" i="6"/>
  <c r="E46" i="7"/>
  <c r="L303" i="6"/>
  <c r="G43" i="7"/>
  <c r="L288" i="6"/>
  <c r="L264" i="6"/>
  <c r="E40" i="7"/>
  <c r="E42" i="7"/>
  <c r="L280" i="6"/>
  <c r="F39" i="7"/>
  <c r="H98" i="7"/>
  <c r="E234" i="6"/>
  <c r="F553" i="6"/>
  <c r="K553" i="6"/>
  <c r="H88" i="7"/>
  <c r="E506" i="6"/>
  <c r="E195" i="6"/>
  <c r="E201" i="6"/>
  <c r="F474" i="6"/>
  <c r="L473" i="6"/>
  <c r="F79" i="7"/>
  <c r="L469" i="6"/>
  <c r="F134" i="6"/>
  <c r="F140" i="6"/>
  <c r="F145" i="6"/>
  <c r="F21" i="7"/>
  <c r="E19" i="7"/>
  <c r="L119" i="6"/>
  <c r="E18" i="7"/>
  <c r="L113" i="6"/>
  <c r="E17" i="7"/>
  <c r="L107" i="6"/>
  <c r="E20" i="7"/>
  <c r="L125" i="6"/>
  <c r="I82" i="6"/>
  <c r="H76" i="7"/>
  <c r="K62" i="6"/>
  <c r="F62" i="6"/>
  <c r="K54" i="6"/>
  <c r="F54" i="6"/>
  <c r="H40" i="7" l="1"/>
  <c r="E196" i="8"/>
  <c r="E72" i="7"/>
  <c r="L423" i="6"/>
  <c r="K312" i="6"/>
  <c r="F312" i="6"/>
  <c r="F197" i="8"/>
  <c r="L197" i="8" s="1"/>
  <c r="K197" i="8"/>
  <c r="F237" i="8"/>
  <c r="K237" i="8"/>
  <c r="F97" i="8"/>
  <c r="H18" i="7"/>
  <c r="E75" i="8"/>
  <c r="H46" i="7"/>
  <c r="E212" i="8"/>
  <c r="F571" i="6"/>
  <c r="L569" i="6"/>
  <c r="K121" i="8"/>
  <c r="F121" i="8"/>
  <c r="K93" i="6"/>
  <c r="F93" i="6"/>
  <c r="H19" i="7"/>
  <c r="E76" i="8"/>
  <c r="K5" i="8"/>
  <c r="F5" i="8"/>
  <c r="H20" i="7"/>
  <c r="E77" i="8"/>
  <c r="E47" i="7"/>
  <c r="H17" i="7"/>
  <c r="E74" i="8"/>
  <c r="L131" i="6"/>
  <c r="H49" i="7"/>
  <c r="G235" i="8"/>
  <c r="K238" i="8"/>
  <c r="F238" i="8"/>
  <c r="L238" i="8" s="1"/>
  <c r="K14" i="9"/>
  <c r="F14" i="9"/>
  <c r="L14" i="9" s="1"/>
  <c r="H43" i="7"/>
  <c r="I199" i="8"/>
  <c r="E203" i="6"/>
  <c r="H90" i="7"/>
  <c r="H21" i="7"/>
  <c r="G97" i="8"/>
  <c r="H97" i="8" s="1"/>
  <c r="L575" i="6"/>
  <c r="F577" i="6"/>
  <c r="J194" i="8"/>
  <c r="E115" i="7"/>
  <c r="H115" i="7" s="1"/>
  <c r="L681" i="6"/>
  <c r="F202" i="8"/>
  <c r="L202" i="8" s="1"/>
  <c r="K202" i="8"/>
  <c r="G195" i="8"/>
  <c r="H195" i="8" s="1"/>
  <c r="H210" i="8" s="1"/>
  <c r="G15" i="9" s="1"/>
  <c r="H15" i="9" s="1"/>
  <c r="H50" i="7"/>
  <c r="G236" i="8"/>
  <c r="H42" i="7"/>
  <c r="E198" i="8"/>
  <c r="F6" i="8"/>
  <c r="L6" i="8" s="1"/>
  <c r="K6" i="8"/>
  <c r="F234" i="6"/>
  <c r="K234" i="6"/>
  <c r="L553" i="6"/>
  <c r="F556" i="6"/>
  <c r="F195" i="6"/>
  <c r="K195" i="6"/>
  <c r="K506" i="6"/>
  <c r="F506" i="6"/>
  <c r="K201" i="6"/>
  <c r="F201" i="6"/>
  <c r="L474" i="6"/>
  <c r="E80" i="7"/>
  <c r="G145" i="6"/>
  <c r="G140" i="6"/>
  <c r="G134" i="6"/>
  <c r="H79" i="7"/>
  <c r="F142" i="6"/>
  <c r="J82" i="6"/>
  <c r="K82" i="6"/>
  <c r="L54" i="6"/>
  <c r="L62" i="6"/>
  <c r="H47" i="7" l="1"/>
  <c r="E213" i="8"/>
  <c r="F77" i="8"/>
  <c r="L77" i="8" s="1"/>
  <c r="K77" i="8"/>
  <c r="L97" i="8"/>
  <c r="L577" i="6"/>
  <c r="E97" i="7"/>
  <c r="F198" i="8"/>
  <c r="L198" i="8" s="1"/>
  <c r="K198" i="8"/>
  <c r="K97" i="8"/>
  <c r="F26" i="8"/>
  <c r="E7" i="9" s="1"/>
  <c r="L5" i="8"/>
  <c r="L26" i="8" s="1"/>
  <c r="L237" i="8"/>
  <c r="F256" i="8"/>
  <c r="E17" i="9" s="1"/>
  <c r="J199" i="8"/>
  <c r="K199" i="8"/>
  <c r="K76" i="8"/>
  <c r="F76" i="8"/>
  <c r="L76" i="8" s="1"/>
  <c r="H236" i="8"/>
  <c r="L236" i="8" s="1"/>
  <c r="K236" i="8"/>
  <c r="L93" i="6"/>
  <c r="F94" i="6"/>
  <c r="L312" i="6"/>
  <c r="F315" i="6"/>
  <c r="F75" i="8"/>
  <c r="L75" i="8" s="1"/>
  <c r="K75" i="8"/>
  <c r="F203" i="6"/>
  <c r="L203" i="6" s="1"/>
  <c r="K203" i="6"/>
  <c r="H235" i="8"/>
  <c r="K235" i="8"/>
  <c r="H72" i="7"/>
  <c r="E61" i="6"/>
  <c r="E52" i="6"/>
  <c r="E96" i="7"/>
  <c r="L571" i="6"/>
  <c r="K196" i="8"/>
  <c r="F196" i="8"/>
  <c r="L196" i="8" s="1"/>
  <c r="F212" i="8"/>
  <c r="K212" i="8"/>
  <c r="L121" i="8"/>
  <c r="L141" i="8" s="1"/>
  <c r="F141" i="8"/>
  <c r="E12" i="9" s="1"/>
  <c r="F74" i="8"/>
  <c r="K74" i="8"/>
  <c r="L234" i="6"/>
  <c r="E94" i="7"/>
  <c r="E586" i="6" s="1"/>
  <c r="L556" i="6"/>
  <c r="F205" i="6"/>
  <c r="L201" i="6"/>
  <c r="L506" i="6"/>
  <c r="F508" i="6"/>
  <c r="F197" i="6"/>
  <c r="L195" i="6"/>
  <c r="E146" i="6"/>
  <c r="H80" i="7"/>
  <c r="E135" i="6"/>
  <c r="H134" i="6"/>
  <c r="K134" i="6"/>
  <c r="H140" i="6"/>
  <c r="K140" i="6"/>
  <c r="H145" i="6"/>
  <c r="K145" i="6"/>
  <c r="E23" i="7"/>
  <c r="E99" i="8" s="1"/>
  <c r="J83" i="6"/>
  <c r="L82" i="6"/>
  <c r="J210" i="8" l="1"/>
  <c r="I15" i="9" s="1"/>
  <c r="J15" i="9" s="1"/>
  <c r="L199" i="8"/>
  <c r="F17" i="9"/>
  <c r="H256" i="8"/>
  <c r="G17" i="9" s="1"/>
  <c r="H17" i="9" s="1"/>
  <c r="L235" i="8"/>
  <c r="L256" i="8" s="1"/>
  <c r="L315" i="6"/>
  <c r="E48" i="7"/>
  <c r="L74" i="8"/>
  <c r="L95" i="8" s="1"/>
  <c r="F95" i="8"/>
  <c r="E10" i="9" s="1"/>
  <c r="E15" i="7"/>
  <c r="L94" i="6"/>
  <c r="E233" i="6"/>
  <c r="H97" i="7"/>
  <c r="F12" i="9"/>
  <c r="L12" i="9" s="1"/>
  <c r="K12" i="9"/>
  <c r="L212" i="8"/>
  <c r="K7" i="9"/>
  <c r="F7" i="9"/>
  <c r="F99" i="8"/>
  <c r="K52" i="6"/>
  <c r="F52" i="6"/>
  <c r="F61" i="6"/>
  <c r="K61" i="6"/>
  <c r="F213" i="8"/>
  <c r="L213" i="8" s="1"/>
  <c r="K213" i="8"/>
  <c r="H96" i="7"/>
  <c r="E232" i="6"/>
  <c r="F586" i="6"/>
  <c r="K586" i="6"/>
  <c r="E542" i="6"/>
  <c r="E538" i="6"/>
  <c r="H94" i="7"/>
  <c r="E546" i="6"/>
  <c r="L508" i="6"/>
  <c r="E86" i="7"/>
  <c r="E30" i="7"/>
  <c r="L197" i="6"/>
  <c r="E31" i="7"/>
  <c r="L205" i="6"/>
  <c r="F135" i="6"/>
  <c r="K135" i="6"/>
  <c r="F146" i="6"/>
  <c r="K146" i="6"/>
  <c r="H142" i="6"/>
  <c r="L140" i="6"/>
  <c r="H147" i="6"/>
  <c r="L145" i="6"/>
  <c r="H137" i="6"/>
  <c r="L134" i="6"/>
  <c r="G14" i="7"/>
  <c r="L83" i="6"/>
  <c r="K232" i="6" l="1"/>
  <c r="F232" i="6"/>
  <c r="K233" i="6"/>
  <c r="F233" i="6"/>
  <c r="L233" i="6" s="1"/>
  <c r="K10" i="9"/>
  <c r="F10" i="9"/>
  <c r="L10" i="9" s="1"/>
  <c r="H48" i="7"/>
  <c r="E214" i="8"/>
  <c r="L52" i="6"/>
  <c r="F56" i="6"/>
  <c r="L586" i="6"/>
  <c r="F587" i="6"/>
  <c r="H31" i="7"/>
  <c r="E147" i="8"/>
  <c r="H14" i="7"/>
  <c r="I55" i="8"/>
  <c r="L7" i="9"/>
  <c r="K17" i="9"/>
  <c r="L17" i="9"/>
  <c r="H30" i="7"/>
  <c r="E146" i="8"/>
  <c r="H15" i="7"/>
  <c r="E56" i="8"/>
  <c r="L61" i="6"/>
  <c r="F66" i="6"/>
  <c r="K546" i="6"/>
  <c r="F546" i="6"/>
  <c r="F538" i="6"/>
  <c r="K538" i="6"/>
  <c r="K542" i="6"/>
  <c r="F542" i="6"/>
  <c r="H86" i="7"/>
  <c r="E185" i="6"/>
  <c r="E165" i="6"/>
  <c r="E174" i="6"/>
  <c r="L146" i="6"/>
  <c r="F147" i="6"/>
  <c r="E24" i="7" s="1"/>
  <c r="E100" i="8" s="1"/>
  <c r="L135" i="6"/>
  <c r="F137" i="6"/>
  <c r="E22" i="7" s="1"/>
  <c r="E98" i="8" s="1"/>
  <c r="F24" i="7"/>
  <c r="G100" i="8" s="1"/>
  <c r="H100" i="8" s="1"/>
  <c r="F23" i="7"/>
  <c r="L142" i="6"/>
  <c r="F22" i="7"/>
  <c r="G98" i="8" s="1"/>
  <c r="H98" i="8" s="1"/>
  <c r="F147" i="8" l="1"/>
  <c r="L147" i="8" s="1"/>
  <c r="K147" i="8"/>
  <c r="H23" i="7"/>
  <c r="G99" i="8"/>
  <c r="E99" i="7"/>
  <c r="L587" i="6"/>
  <c r="F56" i="8"/>
  <c r="K56" i="8"/>
  <c r="F146" i="8"/>
  <c r="L146" i="8" s="1"/>
  <c r="K146" i="8"/>
  <c r="F100" i="8"/>
  <c r="L100" i="8" s="1"/>
  <c r="K100" i="8"/>
  <c r="E11" i="7"/>
  <c r="L66" i="6"/>
  <c r="E10" i="7"/>
  <c r="L56" i="6"/>
  <c r="F214" i="8"/>
  <c r="K214" i="8"/>
  <c r="L232" i="6"/>
  <c r="F236" i="6"/>
  <c r="F98" i="8"/>
  <c r="K98" i="8"/>
  <c r="J55" i="8"/>
  <c r="K55" i="8"/>
  <c r="F543" i="6"/>
  <c r="L542" i="6"/>
  <c r="F539" i="6"/>
  <c r="L538" i="6"/>
  <c r="L546" i="6"/>
  <c r="F547" i="6"/>
  <c r="F165" i="6"/>
  <c r="K165" i="6"/>
  <c r="K185" i="6"/>
  <c r="F185" i="6"/>
  <c r="K174" i="6"/>
  <c r="F174" i="6"/>
  <c r="L147" i="6"/>
  <c r="H24" i="7"/>
  <c r="L137" i="6"/>
  <c r="H22" i="7"/>
  <c r="H11" i="7" l="1"/>
  <c r="E31" i="8"/>
  <c r="L56" i="8"/>
  <c r="F72" i="8"/>
  <c r="E9" i="9" s="1"/>
  <c r="H10" i="7"/>
  <c r="E30" i="8"/>
  <c r="E252" i="6"/>
  <c r="H99" i="7"/>
  <c r="E245" i="6"/>
  <c r="H99" i="8"/>
  <c r="K99" i="8"/>
  <c r="J72" i="8"/>
  <c r="I9" i="9" s="1"/>
  <c r="J9" i="9" s="1"/>
  <c r="I6" i="9" s="1"/>
  <c r="J6" i="9" s="1"/>
  <c r="I5" i="9" s="1"/>
  <c r="J5" i="9" s="1"/>
  <c r="L55" i="8"/>
  <c r="L72" i="8" s="1"/>
  <c r="L98" i="8"/>
  <c r="F118" i="8"/>
  <c r="E11" i="9" s="1"/>
  <c r="L236" i="6"/>
  <c r="E36" i="7"/>
  <c r="L214" i="8"/>
  <c r="L233" i="8" s="1"/>
  <c r="F233" i="8"/>
  <c r="E16" i="9" s="1"/>
  <c r="L547" i="6"/>
  <c r="E93" i="7"/>
  <c r="L539" i="6"/>
  <c r="E91" i="7"/>
  <c r="L543" i="6"/>
  <c r="E92" i="7"/>
  <c r="L174" i="6"/>
  <c r="F179" i="6"/>
  <c r="F190" i="6"/>
  <c r="L185" i="6"/>
  <c r="L165" i="6"/>
  <c r="F168" i="6"/>
  <c r="F11" i="9" l="1"/>
  <c r="J26" i="9"/>
  <c r="E11" i="10"/>
  <c r="K245" i="6"/>
  <c r="F245" i="6"/>
  <c r="F252" i="6"/>
  <c r="K252" i="6"/>
  <c r="F9" i="9"/>
  <c r="L9" i="9" s="1"/>
  <c r="K9" i="9"/>
  <c r="F16" i="9"/>
  <c r="L16" i="9" s="1"/>
  <c r="K16" i="9"/>
  <c r="F31" i="8"/>
  <c r="L31" i="8" s="1"/>
  <c r="K31" i="8"/>
  <c r="L99" i="8"/>
  <c r="L118" i="8" s="1"/>
  <c r="H118" i="8"/>
  <c r="G11" i="9" s="1"/>
  <c r="H11" i="9" s="1"/>
  <c r="G6" i="9" s="1"/>
  <c r="H6" i="9" s="1"/>
  <c r="G5" i="9" s="1"/>
  <c r="H5" i="9" s="1"/>
  <c r="K30" i="8"/>
  <c r="F30" i="8"/>
  <c r="H36" i="7"/>
  <c r="E192" i="8"/>
  <c r="H92" i="7"/>
  <c r="E240" i="6"/>
  <c r="E227" i="6"/>
  <c r="E221" i="6"/>
  <c r="E215" i="6"/>
  <c r="E220" i="6"/>
  <c r="E226" i="6"/>
  <c r="E214" i="6"/>
  <c r="H91" i="7"/>
  <c r="E239" i="6"/>
  <c r="H93" i="7"/>
  <c r="E241" i="6"/>
  <c r="E222" i="6"/>
  <c r="E216" i="6"/>
  <c r="E228" i="6"/>
  <c r="E27" i="7"/>
  <c r="L168" i="6"/>
  <c r="E28" i="7"/>
  <c r="L179" i="6"/>
  <c r="L190" i="6"/>
  <c r="E29" i="7"/>
  <c r="H29" i="7" l="1"/>
  <c r="E145" i="8"/>
  <c r="F256" i="6"/>
  <c r="L252" i="6"/>
  <c r="H28" i="7"/>
  <c r="E144" i="8"/>
  <c r="F192" i="8"/>
  <c r="L192" i="8" s="1"/>
  <c r="K192" i="8"/>
  <c r="L30" i="8"/>
  <c r="L49" i="8" s="1"/>
  <c r="F49" i="8"/>
  <c r="E8" i="9" s="1"/>
  <c r="F249" i="6"/>
  <c r="L245" i="6"/>
  <c r="H27" i="7"/>
  <c r="E143" i="8"/>
  <c r="K11" i="9"/>
  <c r="H26" i="9"/>
  <c r="E8" i="10"/>
  <c r="L11" i="9"/>
  <c r="F241" i="6"/>
  <c r="L241" i="6" s="1"/>
  <c r="K241" i="6"/>
  <c r="F220" i="6"/>
  <c r="K220" i="6"/>
  <c r="F215" i="6"/>
  <c r="L215" i="6" s="1"/>
  <c r="K215" i="6"/>
  <c r="K239" i="6"/>
  <c r="F239" i="6"/>
  <c r="K221" i="6"/>
  <c r="F221" i="6"/>
  <c r="L221" i="6" s="1"/>
  <c r="K222" i="6"/>
  <c r="F222" i="6"/>
  <c r="L222" i="6" s="1"/>
  <c r="K228" i="6"/>
  <c r="F228" i="6"/>
  <c r="L228" i="6" s="1"/>
  <c r="F227" i="6"/>
  <c r="L227" i="6" s="1"/>
  <c r="K227" i="6"/>
  <c r="F216" i="6"/>
  <c r="L216" i="6" s="1"/>
  <c r="K216" i="6"/>
  <c r="K214" i="6"/>
  <c r="F214" i="6"/>
  <c r="F240" i="6"/>
  <c r="L240" i="6" s="1"/>
  <c r="K240" i="6"/>
  <c r="F226" i="6"/>
  <c r="K226" i="6"/>
  <c r="F144" i="8" l="1"/>
  <c r="L144" i="8" s="1"/>
  <c r="K144" i="8"/>
  <c r="E38" i="7"/>
  <c r="L249" i="6"/>
  <c r="E39" i="7"/>
  <c r="L256" i="6"/>
  <c r="K143" i="8"/>
  <c r="F143" i="8"/>
  <c r="K145" i="8"/>
  <c r="F145" i="8"/>
  <c r="L145" i="8" s="1"/>
  <c r="E9" i="10"/>
  <c r="E10" i="10" s="1"/>
  <c r="E14" i="10"/>
  <c r="E18" i="10" s="1"/>
  <c r="E15" i="10"/>
  <c r="E16" i="10"/>
  <c r="K8" i="9"/>
  <c r="F8" i="9"/>
  <c r="L226" i="6"/>
  <c r="F229" i="6"/>
  <c r="L220" i="6"/>
  <c r="F223" i="6"/>
  <c r="L239" i="6"/>
  <c r="F242" i="6"/>
  <c r="F217" i="6"/>
  <c r="L214" i="6"/>
  <c r="L8" i="9" l="1"/>
  <c r="E24" i="10"/>
  <c r="E23" i="10"/>
  <c r="E12" i="10"/>
  <c r="E13" i="10"/>
  <c r="L143" i="8"/>
  <c r="L164" i="8" s="1"/>
  <c r="F164" i="8"/>
  <c r="E13" i="9" s="1"/>
  <c r="H38" i="7"/>
  <c r="E194" i="8"/>
  <c r="E195" i="8"/>
  <c r="H39" i="7"/>
  <c r="E37" i="7"/>
  <c r="L242" i="6"/>
  <c r="L223" i="6"/>
  <c r="E34" i="7"/>
  <c r="L229" i="6"/>
  <c r="E35" i="7"/>
  <c r="E33" i="7"/>
  <c r="L217" i="6"/>
  <c r="H37" i="7" l="1"/>
  <c r="E193" i="8"/>
  <c r="F194" i="8"/>
  <c r="L194" i="8" s="1"/>
  <c r="K194" i="8"/>
  <c r="H34" i="7"/>
  <c r="E190" i="8"/>
  <c r="F195" i="8"/>
  <c r="L195" i="8" s="1"/>
  <c r="K195" i="8"/>
  <c r="H33" i="7"/>
  <c r="E189" i="8"/>
  <c r="K13" i="9"/>
  <c r="F13" i="9"/>
  <c r="H35" i="7"/>
  <c r="E191" i="8"/>
  <c r="F189" i="8" l="1"/>
  <c r="K189" i="8"/>
  <c r="L13" i="9"/>
  <c r="F191" i="8"/>
  <c r="L191" i="8" s="1"/>
  <c r="K191" i="8"/>
  <c r="F190" i="8"/>
  <c r="L190" i="8" s="1"/>
  <c r="K190" i="8"/>
  <c r="F193" i="8"/>
  <c r="L193" i="8" s="1"/>
  <c r="K193" i="8"/>
  <c r="L189" i="8" l="1"/>
  <c r="L210" i="8" s="1"/>
  <c r="F210" i="8"/>
  <c r="E15" i="9" s="1"/>
  <c r="K15" i="9" l="1"/>
  <c r="F15" i="9"/>
  <c r="L15" i="9" l="1"/>
  <c r="E6" i="9"/>
  <c r="F6" i="9" l="1"/>
  <c r="K6" i="9"/>
  <c r="E5" i="9" l="1"/>
  <c r="L6" i="9"/>
  <c r="K5" i="9" l="1"/>
  <c r="F5" i="9"/>
  <c r="F26" i="9" l="1"/>
  <c r="E4" i="10"/>
  <c r="E7" i="10" s="1"/>
  <c r="L5" i="9"/>
  <c r="L26" i="9" s="1"/>
  <c r="E22" i="10" l="1"/>
  <c r="E21" i="10"/>
  <c r="E17" i="10"/>
  <c r="E20" i="10"/>
  <c r="E25" i="10" l="1"/>
  <c r="E26" i="10" s="1"/>
  <c r="E27" i="10" l="1"/>
  <c r="E28" i="10" s="1"/>
  <c r="E29" i="10" l="1"/>
  <c r="E30" i="10" s="1"/>
  <c r="E31" i="10" s="1"/>
  <c r="E32" i="10" s="1"/>
</calcChain>
</file>

<file path=xl/sharedStrings.xml><?xml version="1.0" encoding="utf-8"?>
<sst xmlns="http://schemas.openxmlformats.org/spreadsheetml/2006/main" count="12378" uniqueCount="1853">
  <si>
    <t>공 종 별 집 계 표</t>
  </si>
  <si>
    <t>[ CITES동물보호시설전시공간개선설계용역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</si>
  <si>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</si>
  <si>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</si>
  <si>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</si>
  <si>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</si>
  <si>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</si>
  <si>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</si>
  <si>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</si>
  <si>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</si>
  <si>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</si>
  <si>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</si>
  <si>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</si>
  <si>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</si>
  <si>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</si>
  <si>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</si>
  <si>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</si>
  <si>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</si>
  <si>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</si>
  <si>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</si>
  <si>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</si>
  <si>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</si>
  <si>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</si>
  <si>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</si>
  <si>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</si>
  <si>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</si>
  <si>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</si>
  <si>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</si>
  <si>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</si>
  <si>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</si>
  <si>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</si>
  <si>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</si>
  <si>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</si>
  <si>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</si>
  <si>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</si>
  <si>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</si>
  <si>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</si>
  <si>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</si>
  <si>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</si>
  <si>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</si>
  <si>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</si>
  <si>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</si>
  <si>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</si>
  <si>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</si>
  <si>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</si>
  <si>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</si>
  <si>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</si>
  <si>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</si>
  <si>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</si>
  <si>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</si>
  <si>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</si>
  <si>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CITES동물보호시설전시공간개선설계용역</t>
  </si>
  <si>
    <t/>
  </si>
  <si>
    <t>01</t>
  </si>
  <si>
    <t>0101  ▶건축공사</t>
  </si>
  <si>
    <t>0101</t>
  </si>
  <si>
    <t>&lt;</t>
  </si>
  <si>
    <t>010101  가설공사</t>
  </si>
  <si>
    <t>010101</t>
  </si>
  <si>
    <t>강관 조립말비계(이동식)설치 및 해체</t>
  </si>
  <si>
    <t>높이 2m, 3개월</t>
  </si>
  <si>
    <t>대</t>
  </si>
  <si>
    <t>호표 1</t>
  </si>
  <si>
    <t>5BAF268735F4B2A427F6A1E455D185</t>
  </si>
  <si>
    <t>T</t>
  </si>
  <si>
    <t>F</t>
  </si>
  <si>
    <t>0101015BAF268735F4B2A427F6A1E455D185</t>
  </si>
  <si>
    <t>높이 4m, 3개월</t>
  </si>
  <si>
    <t>호표 2</t>
  </si>
  <si>
    <t>5BAF268735F4B2A427F6A1DBE51C4A</t>
  </si>
  <si>
    <t>0101015BAF268735F4B2A427F6A1DBE51C4A</t>
  </si>
  <si>
    <t>건축물현장정리</t>
  </si>
  <si>
    <t>청소 및 뒤정리</t>
  </si>
  <si>
    <t>M2</t>
  </si>
  <si>
    <t>호표 3</t>
  </si>
  <si>
    <t>5BAF2682B564B4A4FFB6495375EC39</t>
  </si>
  <si>
    <t>0101015BAF2682B564B4A4FFB6495375EC39</t>
  </si>
  <si>
    <t>건축물보양</t>
  </si>
  <si>
    <t>보양지 붙이기</t>
  </si>
  <si>
    <t>호표 4</t>
  </si>
  <si>
    <t>5BAF2682B6743414F6467437F56090</t>
  </si>
  <si>
    <t>0101015BAF2682B6743414F6467437F56090</t>
  </si>
  <si>
    <t>[ 합           계 ]</t>
  </si>
  <si>
    <t>TOTAL</t>
  </si>
  <si>
    <t>010102  토공및지정공사</t>
  </si>
  <si>
    <t>010102</t>
  </si>
  <si>
    <t>인력굴착(토사) / 보통토사</t>
  </si>
  <si>
    <t>H=1m 이하(구조물터파기, 흙깍기)</t>
  </si>
  <si>
    <t>M3</t>
  </si>
  <si>
    <t>호표 5</t>
  </si>
  <si>
    <t>5B8A167B93B440B437D62657255CD8</t>
  </si>
  <si>
    <t>0101025B8A167B93B440B437D62657255CD8</t>
  </si>
  <si>
    <t>잔토처리</t>
  </si>
  <si>
    <t>인력(현장 내 소운반 깔고 고르기)</t>
  </si>
  <si>
    <t>호표 6</t>
  </si>
  <si>
    <t>5B8A167B93B440B435264CBC752D17</t>
  </si>
  <si>
    <t>0101025B8A167B93B440B435264CBC752D17</t>
  </si>
  <si>
    <t>되메우기 및 다짐</t>
  </si>
  <si>
    <t>소형장비</t>
  </si>
  <si>
    <t>호표 7</t>
  </si>
  <si>
    <t>5B8A167611B4B804FC3630D6251A9E</t>
  </si>
  <si>
    <t>0101025B8A167611B4B804FC3630D6251A9E</t>
  </si>
  <si>
    <t>기초 지정</t>
  </si>
  <si>
    <t>잡석지정</t>
  </si>
  <si>
    <t>호표 8</t>
  </si>
  <si>
    <t>5B8A16773114554461961C9E2547A4</t>
  </si>
  <si>
    <t>0101025B8A16773114554461961C9E2547A4</t>
  </si>
  <si>
    <t>010103  철근콘크리트공사</t>
  </si>
  <si>
    <t>010103</t>
  </si>
  <si>
    <t>레미콘 - 서천</t>
  </si>
  <si>
    <t>25-24-15</t>
  </si>
  <si>
    <t>5C86168601B4610411D662525593DA52ED6763</t>
  </si>
  <si>
    <t>0101035C86168601B4610411D662525593DA52ED6763</t>
  </si>
  <si>
    <t>25-18-08</t>
  </si>
  <si>
    <t>5C86168601B4610411D662525593DA52ED69B1</t>
  </si>
  <si>
    <t>0101035C86168601B4610411D662525593DA52ED69B1</t>
  </si>
  <si>
    <t>레디믹스트콘크리트 인력운반 타설</t>
  </si>
  <si>
    <t>철근구조물</t>
  </si>
  <si>
    <t>호표 9</t>
  </si>
  <si>
    <t>5BAF760EF274B1B489B60FB8C53471</t>
  </si>
  <si>
    <t>0101035BAF760EF274B1B489B60FB8C53471</t>
  </si>
  <si>
    <t>무근구조물</t>
  </si>
  <si>
    <t>호표 10</t>
  </si>
  <si>
    <t>5BAF760EF274B1B489B634FCB51B3B</t>
  </si>
  <si>
    <t>0101035BAF760EF274B1B489B634FCB51B3B</t>
  </si>
  <si>
    <t>유로폼 설치 및 해체</t>
  </si>
  <si>
    <t>6회, 간단, 수직고 7m까지</t>
  </si>
  <si>
    <t>호표 11</t>
  </si>
  <si>
    <t>5BAF760975E43EA4599641D5A591AA</t>
  </si>
  <si>
    <t>0101035BAF760975E43EA4599641D5A591AA</t>
  </si>
  <si>
    <t>문양거푸집 설치 및 해체</t>
  </si>
  <si>
    <t>송판무늬</t>
  </si>
  <si>
    <t>호표 12</t>
  </si>
  <si>
    <t>5BAF760975E43EA450B67D2325F440</t>
  </si>
  <si>
    <t>0101035BAF760975E43EA450B67D2325F440</t>
  </si>
  <si>
    <t>철근콘크리트용봉강</t>
  </si>
  <si>
    <t>철근콘크리트용봉강, 이형봉강(SD400), HD-13, 지정장소도</t>
  </si>
  <si>
    <t>톤</t>
  </si>
  <si>
    <t>5C861686009413F46C06571FF57CC7E2EF812C</t>
  </si>
  <si>
    <t>0101035C861686009413F46C06571FF57CC7E2EF812C</t>
  </si>
  <si>
    <t>철근 현장조립</t>
  </si>
  <si>
    <t>Type-Ⅰ, 소량(0.5ton 미만), 1.7ton/일당</t>
  </si>
  <si>
    <t>일당</t>
  </si>
  <si>
    <t>호표 13</t>
  </si>
  <si>
    <t>5BAF760A17E4CA04F126F46D75A378</t>
  </si>
  <si>
    <t>0101035BAF760A17E4CA04F126F46D75A378</t>
  </si>
  <si>
    <t>철강설</t>
  </si>
  <si>
    <t>철강설, 고철, 작업설부산물</t>
  </si>
  <si>
    <t>수집상차도</t>
  </si>
  <si>
    <t>5CA2E6751F649F348B9667ABA593430702E93E</t>
  </si>
  <si>
    <t>0101035CA2E6751F649F348B9667ABA593430702E93E</t>
  </si>
  <si>
    <t>010104  철골공사</t>
  </si>
  <si>
    <t>010104</t>
  </si>
  <si>
    <t>사육장경량바닥틀제작설치(하부구조물/좌)</t>
  </si>
  <si>
    <t>4600*6246*H400, 각관50*50*T2.3mm</t>
  </si>
  <si>
    <t>개소</t>
  </si>
  <si>
    <t>호표 14</t>
  </si>
  <si>
    <t>5BAF6627BAF4D4141C066740551BF0</t>
  </si>
  <si>
    <t>0101045BAF6627BAF4D4141C066740551BF0</t>
  </si>
  <si>
    <t>사육장경량바닥틀제작설치(상부구조물/좌)</t>
  </si>
  <si>
    <t>호표 15</t>
  </si>
  <si>
    <t>5BAF6627BAF4D4141C066740551B84</t>
  </si>
  <si>
    <t>0101045BAF6627BAF4D4141C066740551B84</t>
  </si>
  <si>
    <t>사육장경량바닥틀제작설치(하부구조물/우)</t>
  </si>
  <si>
    <t>4767*6085*H500, 각관50*50*T2.3mm</t>
  </si>
  <si>
    <t>호표 16</t>
  </si>
  <si>
    <t>5BAF6627BAF4D4141C066740551824</t>
  </si>
  <si>
    <t>0101045BAF6627BAF4D4141C066740551824</t>
  </si>
  <si>
    <t>사육장경량바닥틀제작설치(상부구조물/우)</t>
  </si>
  <si>
    <t>호표 17</t>
  </si>
  <si>
    <t>5BAF6627BAF4D4141C066740551850</t>
  </si>
  <si>
    <t>0101045BAF6627BAF4D4141C066740551850</t>
  </si>
  <si>
    <t>010105  목공사및수장공사</t>
  </si>
  <si>
    <t>010105</t>
  </si>
  <si>
    <t>바닥합판 깔기</t>
  </si>
  <si>
    <t>방수합판 12T</t>
  </si>
  <si>
    <t>호표 18</t>
  </si>
  <si>
    <t>5BAFA6BDF424BFB40186CC6E85B5AC</t>
  </si>
  <si>
    <t>0101055BAFA6BDF424BFB40186CC6E85B5AC</t>
  </si>
  <si>
    <t>목조칸막이 제작설치</t>
  </si>
  <si>
    <t>W108mm, 목재틀60*30+내수합판12t 2겹+석고12.5t 2겹</t>
  </si>
  <si>
    <t>호표 19</t>
  </si>
  <si>
    <t>5BAFC684D944E5B432D6F28325327D</t>
  </si>
  <si>
    <t>0101055BAFC684D944E5B432D6F28325327D</t>
  </si>
  <si>
    <t>W108mm, 목재틀60*30+석고12.5t 2겹양면</t>
  </si>
  <si>
    <t>호표 20</t>
  </si>
  <si>
    <t>5BAFC684D944E5B432D6F28325327F</t>
  </si>
  <si>
    <t>0101055BAFC684D944E5B432D6F28325327F</t>
  </si>
  <si>
    <t>W108mm, 목재틀60*30+내수합판12t 2겹양면</t>
  </si>
  <si>
    <t>호표 21</t>
  </si>
  <si>
    <t>5BAFC684D944E5B432D6F283253279</t>
  </si>
  <si>
    <t>0101055BAFC684D944E5B432D6F283253279</t>
  </si>
  <si>
    <t>사육장오두막제작설치</t>
  </si>
  <si>
    <t>1830*1830*H1818, 방부목+합성데크+지붕짚단</t>
  </si>
  <si>
    <t>호표 22</t>
  </si>
  <si>
    <t>5BAE36028E846B444656C808351948</t>
  </si>
  <si>
    <t>0101055BAE36028E846B444656C808351948</t>
  </si>
  <si>
    <t>【GRC마감】</t>
  </si>
  <si>
    <t>5A16B629609460E482862BEAA59E698A9CA095</t>
  </si>
  <si>
    <t>0101055A16B629609460E482862BEAA59E698A9CA095</t>
  </si>
  <si>
    <t>GRC 야외수영장</t>
  </si>
  <si>
    <t>견적</t>
  </si>
  <si>
    <t>5A16B629609460E482862BEAA59E698A9CA094</t>
  </si>
  <si>
    <t>0101055A16B629609460E482862BEAA59E698A9CA094</t>
  </si>
  <si>
    <t>GRC 야외 통나무쉼터</t>
  </si>
  <si>
    <t>5A16B629609460E482862BEAA59E698A9CA097</t>
  </si>
  <si>
    <t>0101055A16B629609460E482862BEAA59E698A9CA097</t>
  </si>
  <si>
    <t>GRC 실내 수영전시장</t>
  </si>
  <si>
    <t>5A16B629609460E482862BEAA59E698A9CA096</t>
  </si>
  <si>
    <t>0101055A16B629609460E482862BEAA59E698A9CA096</t>
  </si>
  <si>
    <t>GRC 실내장 외부벽</t>
  </si>
  <si>
    <t>5A16B629609460E482862BEAA59E698A9CA099</t>
  </si>
  <si>
    <t>0101055A16B629609460E482862BEAA59E698A9CA099</t>
  </si>
  <si>
    <t>GRC 외부출입구</t>
  </si>
  <si>
    <t>5A16B629609460E482862BEAA59E698A9CA1B9</t>
  </si>
  <si>
    <t>0101055A16B629609460E482862BEAA59E698A9CA1B9</t>
  </si>
  <si>
    <t>010106  방수공사</t>
  </si>
  <si>
    <t>010106</t>
  </si>
  <si>
    <t>FRP방수시공</t>
  </si>
  <si>
    <t>3PLY</t>
  </si>
  <si>
    <t>5C86168601B461D4E1067F2395B59C4986D8C8</t>
  </si>
  <si>
    <t>0101065C86168601B461D4E1067F2395B59C4986D8C8</t>
  </si>
  <si>
    <t>수밀코킹(실리콘)</t>
  </si>
  <si>
    <t>삼각, 10mm, 창호주위</t>
  </si>
  <si>
    <t>M</t>
  </si>
  <si>
    <t>호표 23</t>
  </si>
  <si>
    <t>5BAFB6A5D434EC9443F6A077F5EC58</t>
  </si>
  <si>
    <t>0101065BAFB6A5D434EC9443F6A077F5EC58</t>
  </si>
  <si>
    <t>010107  금속공사</t>
  </si>
  <si>
    <t>010107</t>
  </si>
  <si>
    <t>스테인리스핸드레일(충돌방지)</t>
  </si>
  <si>
    <t>D76.3*1.5t, H:900</t>
  </si>
  <si>
    <t>호표 24</t>
  </si>
  <si>
    <t>5BAF96561FE498E491269F99C511CE</t>
  </si>
  <si>
    <t>0101075BAF96561FE498E491269F99C511CE</t>
  </si>
  <si>
    <t>스테인리스핸드레일(유리난간)</t>
  </si>
  <si>
    <t>스텐평철+강화유리12T, H:1050</t>
  </si>
  <si>
    <t>호표 25</t>
  </si>
  <si>
    <t>5BAF96561FE498E491269F99C511BA</t>
  </si>
  <si>
    <t>0101075BAF96561FE498E491269F99C511BA</t>
  </si>
  <si>
    <t>스텐평철+강화유리12T, H:1775</t>
  </si>
  <si>
    <t>호표 26</t>
  </si>
  <si>
    <t>5BAF96561FE498E491269F99C511BF</t>
  </si>
  <si>
    <t>0101075BAF96561FE498E491269F99C511BF</t>
  </si>
  <si>
    <t>배너거치대제작설치</t>
  </si>
  <si>
    <t>W500*H800, 스텐각관20*20+30*30</t>
  </si>
  <si>
    <t>호표 27</t>
  </si>
  <si>
    <t>5BAF96561FE498E496A6BF32E55C1A</t>
  </si>
  <si>
    <t>0101075BAF96561FE498E496A6BF32E55C1A</t>
  </si>
  <si>
    <t>스테인리스점검구</t>
  </si>
  <si>
    <t>바닥, T=3.0, 400*400</t>
  </si>
  <si>
    <t>개</t>
  </si>
  <si>
    <t>호표 28</t>
  </si>
  <si>
    <t>5BAF9652A1C48824E0167B3835E1CA</t>
  </si>
  <si>
    <t>0101075BAF9652A1C48824E0167B3835E1CA</t>
  </si>
  <si>
    <t>010108  미장공사</t>
  </si>
  <si>
    <t>010108</t>
  </si>
  <si>
    <t>창문틀 주위 충전</t>
  </si>
  <si>
    <t>발포우레탄 충전</t>
  </si>
  <si>
    <t>호표 29</t>
  </si>
  <si>
    <t>5BAFF63886C4DD04F3267DC255FA42</t>
  </si>
  <si>
    <t>0101085BAFF63886C4DD04F3267DC255FA42</t>
  </si>
  <si>
    <t>010109  창호및유리공사</t>
  </si>
  <si>
    <t>010109</t>
  </si>
  <si>
    <t>S1[1.개선공사]</t>
  </si>
  <si>
    <t>2.200 x 2.000 = 4.400</t>
  </si>
  <si>
    <t>EA</t>
  </si>
  <si>
    <t>호표 30</t>
  </si>
  <si>
    <t>5BAFF63F31842FF42EF61F94355415</t>
  </si>
  <si>
    <t>0101095BAFF63F31842FF42EF61F94355415</t>
  </si>
  <si>
    <t>S2[1.개선공사]</t>
  </si>
  <si>
    <t>0.400 x 1.500 = 0.600</t>
  </si>
  <si>
    <t>호표 31</t>
  </si>
  <si>
    <t>5BAFF63F31842FF42EF61F94355417</t>
  </si>
  <si>
    <t>0101095BAFF63F31842FF42EF61F94355417</t>
  </si>
  <si>
    <t>S2A[1.개선공사]</t>
  </si>
  <si>
    <t>0.400 x 1.400 = 0.560</t>
  </si>
  <si>
    <t>호표 32</t>
  </si>
  <si>
    <t>5BAFF63F31842FF42EF61F94355410</t>
  </si>
  <si>
    <t>0101095BAFF63F31842FF42EF61F94355410</t>
  </si>
  <si>
    <t>S3[1.개선공사]</t>
  </si>
  <si>
    <t>4.000 x 2.400 = 9.600</t>
  </si>
  <si>
    <t>호표 33</t>
  </si>
  <si>
    <t>5BAFF63F31842FF42EF61F94355411</t>
  </si>
  <si>
    <t>0101095BAFF63F31842FF42EF61F94355411</t>
  </si>
  <si>
    <t>S4[1.개선공사]</t>
  </si>
  <si>
    <t>4.000 x 1.700 = 6.800</t>
  </si>
  <si>
    <t>호표 34</t>
  </si>
  <si>
    <t>5BAFF63F31842FF42EF61F94355413</t>
  </si>
  <si>
    <t>0101095BAFF63F31842FF42EF61F94355413</t>
  </si>
  <si>
    <t>S5[1.개선공사]</t>
  </si>
  <si>
    <t>호표 35</t>
  </si>
  <si>
    <t>5BAFF63F31842FF42EF61F9435541D</t>
  </si>
  <si>
    <t>0101095BAFF63F31842FF42EF61F9435541D</t>
  </si>
  <si>
    <t>S6[1.개선공사]</t>
  </si>
  <si>
    <t>1.515 x 0.950 = 1.439</t>
  </si>
  <si>
    <t>호표 36</t>
  </si>
  <si>
    <t>5BAFF63F31842FF42EF61F9435553B</t>
  </si>
  <si>
    <t>0101095BAFF63F31842FF42EF61F9435553B</t>
  </si>
  <si>
    <t>SWD01[1.개선공사]</t>
  </si>
  <si>
    <t>1.100 x 2.100 = 2.310</t>
  </si>
  <si>
    <t>호표 37</t>
  </si>
  <si>
    <t>5BAFF63F31842FF42EF61F9435553F</t>
  </si>
  <si>
    <t>0101095BAFF63F31842FF42EF61F9435553F</t>
  </si>
  <si>
    <t>SWD03[1.개선공사]</t>
  </si>
  <si>
    <t>0.900 x 2.100 = 1.890</t>
  </si>
  <si>
    <t>호표 38</t>
  </si>
  <si>
    <t>5BAFF63F31842FF42EF61F94355533</t>
  </si>
  <si>
    <t>0101095BAFF63F31842FF42EF61F94355533</t>
  </si>
  <si>
    <t>SWD02[1.개선공사]</t>
  </si>
  <si>
    <t>0.800 x 2.100 = 1.680</t>
  </si>
  <si>
    <t>호표 39</t>
  </si>
  <si>
    <t>5BAFF63F31842FF42EF61F9435553D</t>
  </si>
  <si>
    <t>0101095BAFF63F31842FF42EF61F9435553D</t>
  </si>
  <si>
    <t>SWD04[1.개선공사]</t>
  </si>
  <si>
    <t>0.970 x 1.500 = 1.455</t>
  </si>
  <si>
    <t>호표 40</t>
  </si>
  <si>
    <t>5BAFF63F31842FF42EF61F943556C0</t>
  </si>
  <si>
    <t>0101095BAFF63F31842FF42EF61F943556C0</t>
  </si>
  <si>
    <t>강화유리</t>
  </si>
  <si>
    <t>강화유리, 투명, 15mm</t>
  </si>
  <si>
    <t>5C86168607D4EF543756E9BA350DE576A49FEB</t>
  </si>
  <si>
    <t>0101095C86168607D4EF543756E9BA350DE576A49FEB</t>
  </si>
  <si>
    <t>창호유리설치 / 복층유리</t>
  </si>
  <si>
    <t>유리두께 16mm 이하</t>
  </si>
  <si>
    <t>호표 41</t>
  </si>
  <si>
    <t>5BAFF636D4F47C7460866F1175A044</t>
  </si>
  <si>
    <t>0101095BAFF636D4F47C7460866F1175A044</t>
  </si>
  <si>
    <t>유리주위 코킹</t>
  </si>
  <si>
    <t>5*5, 실리콘</t>
  </si>
  <si>
    <t>호표 42</t>
  </si>
  <si>
    <t>5BAFB6A5D5C43AF426E6F25E053D87</t>
  </si>
  <si>
    <t>0101095BAFB6A5D5C43AF426E6F25E053D87</t>
  </si>
  <si>
    <t>010110  칠공사</t>
  </si>
  <si>
    <t>010110</t>
  </si>
  <si>
    <t>바탕만들기+수성페인트 롤러칠</t>
  </si>
  <si>
    <t>외부, 2회, 1급, con'c·mortar면</t>
  </si>
  <si>
    <t>호표 43</t>
  </si>
  <si>
    <t>5BAFD6F38BB487C462D631067540B0</t>
  </si>
  <si>
    <t>0101105BAFD6F38BB487C462D631067540B0</t>
  </si>
  <si>
    <t>내부, 2회, con'c·mortar면, 친환경</t>
  </si>
  <si>
    <t>호표 44</t>
  </si>
  <si>
    <t>5BAFD6F38BB487C46756E49D85B1B7</t>
  </si>
  <si>
    <t>0101105BAFD6F38BB487C46756E49D85B1B7</t>
  </si>
  <si>
    <t>내부, 2회, G.B.면 줄퍼티, 친환경</t>
  </si>
  <si>
    <t>호표 45</t>
  </si>
  <si>
    <t>5BAFD6F38BB487C46756E4E595E5CD</t>
  </si>
  <si>
    <t>0101105BAFD6F38BB487C46756E4E595E5CD</t>
  </si>
  <si>
    <t>010111  철거공사</t>
  </si>
  <si>
    <t>010111</t>
  </si>
  <si>
    <t>콘크리트구조물 헐기(인력)</t>
  </si>
  <si>
    <t>소형브레이커(전기식), 철근, 2.3m3/일당</t>
  </si>
  <si>
    <t>호표 46</t>
  </si>
  <si>
    <t>5BAE261BB5E43AC4DA661883D5C2C2</t>
  </si>
  <si>
    <t>0101115BAE261BB5E43AC4DA661883D5C2C2</t>
  </si>
  <si>
    <t>각파이프 및 그레이팅철거(인력)</t>
  </si>
  <si>
    <t>바닥</t>
  </si>
  <si>
    <t>호표 47</t>
  </si>
  <si>
    <t>5BAE261BB2147474E6864217B5E94B</t>
  </si>
  <si>
    <t>0101115BAE261BB2147474E6864217B5E94B</t>
  </si>
  <si>
    <t>경량칸막이 철거(내부칸막이)</t>
  </si>
  <si>
    <t>벽, T100mm</t>
  </si>
  <si>
    <t>호표 48</t>
  </si>
  <si>
    <t>5BAE261BBEC44B4489F69557E5A96D</t>
  </si>
  <si>
    <t>0101115BAE261BBEC44B4489F69557E5A96D</t>
  </si>
  <si>
    <t>경량칸막이 철거(벽측마감)</t>
  </si>
  <si>
    <t>벽, T80mm</t>
  </si>
  <si>
    <t>호표 49</t>
  </si>
  <si>
    <t>5BAE261BBEC44B4489F69557E5AA52</t>
  </si>
  <si>
    <t>0101115BAE261BBEC44B4489F69557E5AA52</t>
  </si>
  <si>
    <t>루버 철거</t>
  </si>
  <si>
    <t>벽, 목재틀50*50+루버T30mm</t>
  </si>
  <si>
    <t>호표 50</t>
  </si>
  <si>
    <t>5BAE261BBEC44B4489F69557E5ABB8</t>
  </si>
  <si>
    <t>0101115BAE261BBEC44B4489F69557E5ABB8</t>
  </si>
  <si>
    <t>벤치 철거</t>
  </si>
  <si>
    <t>L:1200</t>
  </si>
  <si>
    <t>호표 51</t>
  </si>
  <si>
    <t>5BAE2618E104C044BD16CC7E95036E</t>
  </si>
  <si>
    <t>0101115BAE2618E104C044BD16CC7E95036E</t>
  </si>
  <si>
    <t>유리수조 철거</t>
  </si>
  <si>
    <t>635*3000</t>
  </si>
  <si>
    <t>호표 52</t>
  </si>
  <si>
    <t>5BAE2618E104C044BD16CC7E95036B</t>
  </si>
  <si>
    <t>0101115BAE2618E104C044BD16CC7E95036B</t>
  </si>
  <si>
    <t>보도블럭 철거</t>
  </si>
  <si>
    <t>인력철거</t>
  </si>
  <si>
    <t>호표 53</t>
  </si>
  <si>
    <t>5BAE261BBEC44B4488D65068F5C393</t>
  </si>
  <si>
    <t>0101115BAE261BBEC44B4488D65068F5C393</t>
  </si>
  <si>
    <t>창호 철거(인력)</t>
  </si>
  <si>
    <t>강재문</t>
  </si>
  <si>
    <t>호표 54</t>
  </si>
  <si>
    <t>5BAE2618E104C044BD16CC7E95027D</t>
  </si>
  <si>
    <t>0101115BAE2618E104C044BD16CC7E95027D</t>
  </si>
  <si>
    <t>강재창</t>
  </si>
  <si>
    <t>호표 55</t>
  </si>
  <si>
    <t>5BAE2618E104C044BD16CC7E95027F</t>
  </si>
  <si>
    <t>0101115BAE2618E104C044BD16CC7E95027F</t>
  </si>
  <si>
    <t>가로등 이설</t>
  </si>
  <si>
    <t>기존사용</t>
  </si>
  <si>
    <t>호표 56</t>
  </si>
  <si>
    <t>5BAE2618E104C044BD16CC7E950880</t>
  </si>
  <si>
    <t>0101115BAE2618E104C044BD16CC7E950880</t>
  </si>
  <si>
    <t>폐기물소운반</t>
  </si>
  <si>
    <t>인력소운반 L=30M</t>
  </si>
  <si>
    <t>산근 1</t>
  </si>
  <si>
    <t>5BAF169D2994CCC4F256D3CB455B2B</t>
  </si>
  <si>
    <t>0101115BAF169D2994CCC4F256D3CB455B2B</t>
  </si>
  <si>
    <t>건설폐재류 상차비</t>
  </si>
  <si>
    <t>5BE7E67111F473B498C6FA68F54162C629878B</t>
  </si>
  <si>
    <t>0101115BE7E67111F473B498C6FA68F54162C629878B</t>
  </si>
  <si>
    <t>혼합건설폐기물 상차비</t>
  </si>
  <si>
    <t>(매립지반입대상 폐기물 포함)</t>
  </si>
  <si>
    <t>5BE7E67111F473B498C6FA68F54162C6298788</t>
  </si>
  <si>
    <t>0101115BE7E67111F473B498C6FA68F54162C6298788</t>
  </si>
  <si>
    <t>010112  기타공사</t>
  </si>
  <si>
    <t>010112</t>
  </si>
  <si>
    <t>잔디붙임</t>
  </si>
  <si>
    <t>한국형잔디</t>
  </si>
  <si>
    <t>호표 57</t>
  </si>
  <si>
    <t>5B8A16750C7469D498369AC6C599E3</t>
  </si>
  <si>
    <t>0101125B8A16750C7469D498369AC6C599E3</t>
  </si>
  <si>
    <t>씽크대제작설치</t>
  </si>
  <si>
    <t>L900(상부스텐마감) &lt;현장설치도&gt;</t>
  </si>
  <si>
    <t>호표 58</t>
  </si>
  <si>
    <t>5BAFC684D944E5B432D6F283558859</t>
  </si>
  <si>
    <t>0101125BAFC684D944E5B432D6F283558859</t>
  </si>
  <si>
    <t>전기박스 이동설치</t>
  </si>
  <si>
    <t>식</t>
  </si>
  <si>
    <t>5A16B629609460E482862BEAA59E698A9CA090</t>
  </si>
  <si>
    <t>0101125A16B629609460E482862BEAA59E698A9CA090</t>
  </si>
  <si>
    <t>배관자재,설치</t>
  </si>
  <si>
    <t>5A16B629609460E482862BEAA59E698A9CA093</t>
  </si>
  <si>
    <t>0101125A16B629609460E482862BEAA59E698A9CA093</t>
  </si>
  <si>
    <t>릴호수 50M</t>
  </si>
  <si>
    <t>5A16B629609460E482862BEAA59E698A9CA092</t>
  </si>
  <si>
    <t>0101125A16B629609460E482862BEAA59E698A9CA092</t>
  </si>
  <si>
    <t>CCYV</t>
  </si>
  <si>
    <t>5A16B629609460E482862BEAA59E698A9CA098</t>
  </si>
  <si>
    <t>0101125A16B629609460E482862BEAA59E698A9CA098</t>
  </si>
  <si>
    <t>코코허스크칩</t>
  </si>
  <si>
    <t>5A16B629609460E482862BEAA59E698A9CA1B8</t>
  </si>
  <si>
    <t>0101125A16B629609460E482862BEAA59E698A9CA1B8</t>
  </si>
  <si>
    <t>섬프 600*450*500</t>
  </si>
  <si>
    <t>5A16B629609460E482862BEAA59E698A9CA1BA</t>
  </si>
  <si>
    <t>0101125A16B629609460E482862BEAA59E698A9CA1BA</t>
  </si>
  <si>
    <t>펌프 0.3HP</t>
  </si>
  <si>
    <t>5A16B629609460E482862BEAA59E698A9CA1BB</t>
  </si>
  <si>
    <t>0101125A16B629609460E482862BEAA59E698A9CA1BB</t>
  </si>
  <si>
    <t>샌드필터 D500</t>
  </si>
  <si>
    <t>5A16B629609460E482862BEAA59E698A9CA1BC</t>
  </si>
  <si>
    <t>0101125A16B629609460E482862BEAA59E698A9CA1BC</t>
  </si>
  <si>
    <t>히트펌프 1HP</t>
  </si>
  <si>
    <t>5A16B629609460E482862BEAA59E698A9CA1BD</t>
  </si>
  <si>
    <t>0101125A16B629609460E482862BEAA59E698A9CA1BD</t>
  </si>
  <si>
    <t>헤어캐치D400</t>
  </si>
  <si>
    <t>5A16B629609460E482862BEAA59E698A9CA1BE</t>
  </si>
  <si>
    <t>0101125A16B629609460E482862BEAA59E698A9CA1BE</t>
  </si>
  <si>
    <t>UV  75W</t>
  </si>
  <si>
    <t>5A16B629609460E482862BEAA59E698A9CA1BF</t>
  </si>
  <si>
    <t>0101125A16B629609460E482862BEAA59E698A9CA1BF</t>
  </si>
  <si>
    <t>레벨센서 자동수위조절장치</t>
  </si>
  <si>
    <t>5A16B629609460E482862BEAA59E698A9CA1B0</t>
  </si>
  <si>
    <t>0101125A16B629609460E482862BEAA59E698A9CA1B0</t>
  </si>
  <si>
    <t>아크릴스카시</t>
  </si>
  <si>
    <t>5A16B629609460E482862BEAA59E698A9CA1B1</t>
  </si>
  <si>
    <t>0101125A16B629609460E482862BEAA59E698A9CA1B1</t>
  </si>
  <si>
    <t>환풍기</t>
  </si>
  <si>
    <t>5A16B629609460E482862BEAA59E698A9CA25E</t>
  </si>
  <si>
    <t>0101125A16B629609460E482862BEAA59E698A9CA25E</t>
  </si>
  <si>
    <t>시트컷팅</t>
  </si>
  <si>
    <t>5A16B629609460E482862BEAA59E698A9CA25F</t>
  </si>
  <si>
    <t>0101125A16B629609460E482862BEAA59E698A9CA25F</t>
  </si>
  <si>
    <t>광고용모니터 32형</t>
  </si>
  <si>
    <t>5A16B629609460E482862BEAA59E698A9CA25C</t>
  </si>
  <si>
    <t>0101125A16B629609460E482862BEAA59E698A9CA25C</t>
  </si>
  <si>
    <t>원두막조명소켓</t>
  </si>
  <si>
    <t>5A16B629609460E482862BEAA59E698A9CA25D</t>
  </si>
  <si>
    <t>0101125A16B629609460E482862BEAA59E698A9CA25D</t>
  </si>
  <si>
    <t>010113  골재비</t>
  </si>
  <si>
    <t>010113</t>
  </si>
  <si>
    <t>자갈</t>
  </si>
  <si>
    <t>자갈, 도착도, #467</t>
  </si>
  <si>
    <t>5CA2E675171431B4A0E6E8E4C562DEEB9DBE2C</t>
  </si>
  <si>
    <t>0101135CA2E675171431B4A0E6E8E4C562DEEB9DBE2C</t>
  </si>
  <si>
    <t>잡석</t>
  </si>
  <si>
    <t>잡석, 도착도, 지정용</t>
  </si>
  <si>
    <t>5CA2E675171431B4A8262C24E55974EE2C4492</t>
  </si>
  <si>
    <t>0101135CA2E675171431B4A8262C24E55974EE2C4492</t>
  </si>
  <si>
    <t>010114  건설폐기물처리비</t>
  </si>
  <si>
    <t>010114</t>
  </si>
  <si>
    <t>5</t>
  </si>
  <si>
    <t>건설폐기물 -중간처리</t>
  </si>
  <si>
    <t>폐콘크리트</t>
  </si>
  <si>
    <t>호표 59</t>
  </si>
  <si>
    <t>5BAF2682B5648F64B81678B74552B9</t>
  </si>
  <si>
    <t>0101145BAF2682B5648F64B81678B74552B9</t>
  </si>
  <si>
    <t>혼합건설폐기물(건설폐재류+가연성 5%이하)</t>
  </si>
  <si>
    <t>호표 60</t>
  </si>
  <si>
    <t>5BAF2682B5648F64B81678B7752615</t>
  </si>
  <si>
    <t>0101145BAF2682B5648F64B81678B7752615</t>
  </si>
  <si>
    <t>건설폐기물 -매립</t>
  </si>
  <si>
    <t>혼합건설폐기물(폐유리,폐타일,폐자기+가연성 5%이하)</t>
  </si>
  <si>
    <t>호표 61</t>
  </si>
  <si>
    <t>5BAF2682B5648F64BBE6A06F15FF71</t>
  </si>
  <si>
    <t>0101145BAF2682B5648F64BBE6A06F15FF71</t>
  </si>
  <si>
    <t>혼합건설폐기물(폐보드,폐판넬+가연성 5%이하)</t>
  </si>
  <si>
    <t>호표 62</t>
  </si>
  <si>
    <t>5BAF2682B5648F64BBE6A06F15FF72</t>
  </si>
  <si>
    <t>0101145BAF2682B5648F64BBE6A06F15FF72</t>
  </si>
  <si>
    <t>건설폐기물</t>
  </si>
  <si>
    <t>폐목재</t>
  </si>
  <si>
    <t>호표 63</t>
  </si>
  <si>
    <t>5BAF2682B5648F64BBE6A0795595E7</t>
  </si>
  <si>
    <t>0101145BAF2682B5648F64BBE6A0795595E7</t>
  </si>
  <si>
    <t>건설폐기물운반비</t>
  </si>
  <si>
    <t>호표 64</t>
  </si>
  <si>
    <t>5BAF2682B5648F64BBE6A0795595EB</t>
  </si>
  <si>
    <t>0101145BAF2682B5648F64BBE6A0795595EB</t>
  </si>
  <si>
    <t>건설폐재류 운반비</t>
  </si>
  <si>
    <t>24톤 덤프트럭, 30km</t>
  </si>
  <si>
    <t>호표 65</t>
  </si>
  <si>
    <t>5BAF2682B5648F64BBE6A0795594DD</t>
  </si>
  <si>
    <t>0101145BAF2682B5648F64BBE6A0795594DD</t>
  </si>
  <si>
    <t>혼합건설폐기물 운반비</t>
  </si>
  <si>
    <t>24톤 암롤트럭, 30km</t>
  </si>
  <si>
    <t>호표 66</t>
  </si>
  <si>
    <t>5BAF2682B5648F64BBE6A079559109</t>
  </si>
  <si>
    <t>0101145BAF2682B5648F64BBE6A079559109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</si>
  <si>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</si>
  <si>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</si>
  <si>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</si>
  <si>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</si>
  <si>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</si>
  <si>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</si>
  <si>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</si>
  <si>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</si>
  <si>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</si>
  <si>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</si>
  <si>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</si>
  <si>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</si>
  <si>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</si>
  <si>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</si>
  <si>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</si>
  <si>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</si>
  <si>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</si>
  <si>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</si>
  <si>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</si>
  <si>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</si>
  <si>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</si>
  <si>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강관 조립말비계(이동식)설치 및 해체  높이 2m, 3개월  대  공통 2-7-6, 2-2-5   ( 호표 1 )</t>
  </si>
  <si>
    <t>공통 2-7-6, 2-2-5</t>
  </si>
  <si>
    <t>비계안정장치</t>
  </si>
  <si>
    <t>비계안정장치, 비계기본틀, 기둥, 1.2*1.7m</t>
  </si>
  <si>
    <t>5C8616860984C6849BA6A44FD583CD0953A828</t>
  </si>
  <si>
    <t>5BAF268735F4B2A427F6A1E455D1855C8616860984C6849BA6A44FD583CD0953A828</t>
  </si>
  <si>
    <t>비계안정장치, 가새, 1.2*1.9m</t>
  </si>
  <si>
    <t>5C8616860984C6849BA6A44FD583CD0953A826</t>
  </si>
  <si>
    <t>5BAF268735F4B2A427F6A1E455D1855C8616860984C6849BA6A44FD583CD0953A826</t>
  </si>
  <si>
    <t>비계안정장치, 수평띠장, 1829mm</t>
  </si>
  <si>
    <t>5C8616860984C6849BA6A44FD583CD0953A70A</t>
  </si>
  <si>
    <t>5BAF268735F4B2A427F6A1E455D1855C8616860984C6849BA6A44FD583CD0953A70A</t>
  </si>
  <si>
    <t>비계안정장치, 손잡이기둥</t>
  </si>
  <si>
    <t>5C8616860984C6849BA6A44FD583CD0953A70D</t>
  </si>
  <si>
    <t>5BAF268735F4B2A427F6A1E455D1855C8616860984C6849BA6A44FD583CD0953A70D</t>
  </si>
  <si>
    <t>비계안정장치, 손잡이, 1229mm</t>
  </si>
  <si>
    <t>5C8616860984C6849BA6A44FD583CD0953A70B</t>
  </si>
  <si>
    <t>5BAF268735F4B2A427F6A1E455D1855C8616860984C6849BA6A44FD583CD0953A70B</t>
  </si>
  <si>
    <t>비계안정장치, 손잡이, 1829mm</t>
  </si>
  <si>
    <t>5C8616860984C6849BA6A44FD583CD0953A70C</t>
  </si>
  <si>
    <t>5BAF268735F4B2A427F6A1E455D1855C8616860984C6849BA6A44FD583CD0953A70C</t>
  </si>
  <si>
    <t>비계안정장치, 바퀴</t>
  </si>
  <si>
    <t>5C8616860984C6849BA6A44FD583CD0953A70E</t>
  </si>
  <si>
    <t>5BAF268735F4B2A427F6A1E455D1855C8616860984C6849BA6A44FD583CD0953A70E</t>
  </si>
  <si>
    <t>비계안정장치, 쟈키</t>
  </si>
  <si>
    <t>5C8616860984C6849BA6A44FD583CD0953A70F</t>
  </si>
  <si>
    <t>5BAF268735F4B2A427F6A1E455D1855C8616860984C6849BA6A44FD583CD0953A70F</t>
  </si>
  <si>
    <t>비계안정장치, 발판, 40*200*2000</t>
  </si>
  <si>
    <t>장</t>
  </si>
  <si>
    <t>5C8616860984C6849BA6A44FF5B3F11D286920</t>
  </si>
  <si>
    <t>5BAF268735F4B2A427F6A1E455D1855C8616860984C6849BA6A44FF5B3F11D286920</t>
  </si>
  <si>
    <t>높이 2m, 노무비</t>
  </si>
  <si>
    <t>호표 67</t>
  </si>
  <si>
    <t>5BAF268735F4B2A427F6A1F6C5F8B2</t>
  </si>
  <si>
    <t>5BAF268735F4B2A427F6A1E455D1855BAF268735F4B2A427F6A1F6C5F8B2</t>
  </si>
  <si>
    <t xml:space="preserve"> [ 합          계 ]</t>
  </si>
  <si>
    <t>강관 조립말비계(이동식)설치 및 해체  높이 4m, 3개월  대  공통 2-7-6, 2-2-5   ( 호표 2 )</t>
  </si>
  <si>
    <t>5BAF268735F4B2A427F6A1DBE51C4A5C8616860984C6849BA6A44FD583CD0953A828</t>
  </si>
  <si>
    <t>5BAF268735F4B2A427F6A1DBE51C4A5C8616860984C6849BA6A44FD583CD0953A826</t>
  </si>
  <si>
    <t>5BAF268735F4B2A427F6A1DBE51C4A5C8616860984C6849BA6A44FD583CD0953A70A</t>
  </si>
  <si>
    <t>5BAF268735F4B2A427F6A1DBE51C4A5C8616860984C6849BA6A44FD583CD0953A70D</t>
  </si>
  <si>
    <t>5BAF268735F4B2A427F6A1DBE51C4A5C8616860984C6849BA6A44FD583CD0953A70B</t>
  </si>
  <si>
    <t>5BAF268735F4B2A427F6A1DBE51C4A5C8616860984C6849BA6A44FD583CD0953A70C</t>
  </si>
  <si>
    <t>비계안정장치, 이음철물, 연결핀</t>
  </si>
  <si>
    <t>5C8616860984C6849BA6A44FD583CD0953AADB</t>
  </si>
  <si>
    <t>5BAF268735F4B2A427F6A1DBE51C4A5C8616860984C6849BA6A44FD583CD0953AADB</t>
  </si>
  <si>
    <t>5BAF268735F4B2A427F6A1DBE51C4A5C8616860984C6849BA6A44FD583CD0953A70E</t>
  </si>
  <si>
    <t>5BAF268735F4B2A427F6A1DBE51C4A5C8616860984C6849BA6A44FD583CD0953A70F</t>
  </si>
  <si>
    <t>5BAF268735F4B2A427F6A1DBE51C4A5C8616860984C6849BA6A44FF5B3F11D286920</t>
  </si>
  <si>
    <t>높이 4m, 노무비</t>
  </si>
  <si>
    <t>호표 68</t>
  </si>
  <si>
    <t>5BAF268735F4B2A427F6A1F6C5FB06</t>
  </si>
  <si>
    <t>5BAF268735F4B2A427F6A1DBE51C4A5BAF268735F4B2A427F6A1F6C5FB06</t>
  </si>
  <si>
    <t>건축물현장정리  청소 및 뒤정리  M2  공통 2-11-3 준용   ( 호표 3 )</t>
  </si>
  <si>
    <t>공통 2-11-3 준용</t>
  </si>
  <si>
    <t>보통인부</t>
  </si>
  <si>
    <t>일반공사 직종</t>
  </si>
  <si>
    <t>인</t>
  </si>
  <si>
    <t>5B7CF6C2A1242C643E264616F556D09CBBD198</t>
  </si>
  <si>
    <t>5BAF2682B564B4A4FFB6495375EC395B7CF6C2A1242C643E264616F556D09CBBD198</t>
  </si>
  <si>
    <t>건축물보양  보양지 붙이기  M2  공통 2-11-1   ( 호표 4 )</t>
  </si>
  <si>
    <t>공통 2-11-1</t>
  </si>
  <si>
    <t>공통자재</t>
  </si>
  <si>
    <t>하드롱지</t>
  </si>
  <si>
    <t>5C90C6ED4704C7D48F1606F825E19A4FE9457D</t>
  </si>
  <si>
    <t>5BAF2682B6743414F6467437F560905C90C6ED4704C7D48F1606F825E19A4FE9457D</t>
  </si>
  <si>
    <t>합성풀</t>
  </si>
  <si>
    <t>합성풀, 건설용</t>
  </si>
  <si>
    <t>kg</t>
  </si>
  <si>
    <t>5C8606E26A34C814C2169CE5454B4CBE49D4F8</t>
  </si>
  <si>
    <t>5BAF2682B6743414F6467437F560905C8606E26A34C814C2169CE5454B4CBE49D4F8</t>
  </si>
  <si>
    <t>5BAF2682B6743414F6467437F560905B7CF6C2A1242C643E264616F556D09CBBD198</t>
  </si>
  <si>
    <t>인력굴착(토사) / 보통토사  H=1m 이하(구조물터파기, 흙깍기)  M3  공통 3-1-2   ( 호표 5 )</t>
  </si>
  <si>
    <t>공통 3-1-2</t>
  </si>
  <si>
    <t>특별인부</t>
  </si>
  <si>
    <t>5B7CF6C2A1242C643E264616F556D09CBBD199</t>
  </si>
  <si>
    <t>5B8A167B93B440B437D62657255CD85B7CF6C2A1242C643E264616F556D09CBBD199</t>
  </si>
  <si>
    <t>잔토처리  인력(현장 내 소운반 깔고 고르기)  M3  공통 3-1-2 [비고]   ( 호표 6 )</t>
  </si>
  <si>
    <t>공통 3-1-2 [비고]</t>
  </si>
  <si>
    <t>5B8A167B93B440B435264CBC752D175B7CF6C2A1242C643E264616F556D09CBBD198</t>
  </si>
  <si>
    <t>되메우기 및 다짐  소형장비  M3  공통 3-4-6   ( 호표 7 )</t>
  </si>
  <si>
    <t>공통 3-4-6</t>
  </si>
  <si>
    <t>5B8A167611B4B804FC3630D6251A9E5B7CF6C2A1242C643E264616F556D09CBBD199</t>
  </si>
  <si>
    <t>5B8A167611B4B804FC3630D6251A9E5B7CF6C2A1242C643E264616F556D09CBBD198</t>
  </si>
  <si>
    <t>굴착기(무한궤도)</t>
  </si>
  <si>
    <t>0.2㎥</t>
  </si>
  <si>
    <t>HR</t>
  </si>
  <si>
    <t>호표 69</t>
  </si>
  <si>
    <t>5CB3566520C49224026606C1754A948EB5246C83</t>
  </si>
  <si>
    <t>5B8A167611B4B804FC3630D6251A9E5CB3566520C49224026606C1754A948EB5246C83</t>
  </si>
  <si>
    <t>물탱크(살수차)</t>
  </si>
  <si>
    <t>5500L</t>
  </si>
  <si>
    <t>호표 70</t>
  </si>
  <si>
    <t>5CB3566520C4EA04A0B6FC87053773A15D8EBA8A</t>
  </si>
  <si>
    <t>5B8A167611B4B804FC3630D6251A9E5CB3566520C4EA04A0B6FC87053773A15D8EBA8A</t>
  </si>
  <si>
    <t>진동롤러(핸드가이드식)</t>
  </si>
  <si>
    <t>0.7ton</t>
  </si>
  <si>
    <t>호표 71</t>
  </si>
  <si>
    <t>5CB3566520C481A409B629FB15808269A4B88BF1</t>
  </si>
  <si>
    <t>5B8A167611B4B804FC3630D6251A9E5CB3566520C481A409B629FB15808269A4B88BF1</t>
  </si>
  <si>
    <t>진동롤러(핸드가이드식) 조정원 계산안함</t>
  </si>
  <si>
    <t>조정원의 100%</t>
  </si>
  <si>
    <t>5AB7E6810CF4E20460D6F097253A001</t>
  </si>
  <si>
    <t>5B8A167611B4B804FC3630D6251A9E5AB7E6810CF4E20460D6F097253A001</t>
  </si>
  <si>
    <t>기초 지정  잡석지정  M3  공통 3-4-8   ( 호표 8 )</t>
  </si>
  <si>
    <t>공통 3-4-8</t>
  </si>
  <si>
    <t>5B8A16773114554461961C9E2547A45B7CF6C2A1242C643E264616F556D09CBBD199</t>
  </si>
  <si>
    <t>5B8A16773114554461961C9E2547A45B7CF6C2A1242C643E264616F556D09CBBD198</t>
  </si>
  <si>
    <t>5B8A16773114554461961C9E2547A45CB3566520C49224026606C1754A948EB5246C83</t>
  </si>
  <si>
    <t>5B8A16773114554461961C9E2547A45CB3566520C481A409B629FB15808269A4B88BF1</t>
  </si>
  <si>
    <t>5B8A16773114554461961C9E2547A45AB7E6810CF4E20460D6F097253A001</t>
  </si>
  <si>
    <t>(별도), 40mm, #467</t>
  </si>
  <si>
    <t>별도</t>
  </si>
  <si>
    <t>5CA2E675171431B4A0E6E8E4C562DEEB9DB31E</t>
  </si>
  <si>
    <t>5B8A16773114554461961C9E2547A45CA2E675171431B4A0E6E8E4C562DEEB9DB31E</t>
  </si>
  <si>
    <t>(별도)</t>
  </si>
  <si>
    <t>5CA2E675171431B4A8262C24E55974EE2C45B4</t>
  </si>
  <si>
    <t>5B8A16773114554461961C9E2547A45CA2E675171431B4A8262C24E55974EE2C45B4</t>
  </si>
  <si>
    <t>레디믹스트콘크리트 인력운반 타설  철근구조물  M3  공통 6-1-1   ( 호표 9 )</t>
  </si>
  <si>
    <t>공통 6-1-1</t>
  </si>
  <si>
    <t>콘크리트공</t>
  </si>
  <si>
    <t>5B7CF6C2A1242C643E264616F556D09CBBD0F0</t>
  </si>
  <si>
    <t>5BAF760EF274B1B489B60FB8C534715B7CF6C2A1242C643E264616F556D09CBBD0F0</t>
  </si>
  <si>
    <t>5BAF760EF274B1B489B60FB8C534715B7CF6C2A1242C643E264616F556D09CBBD198</t>
  </si>
  <si>
    <t>공구손료</t>
  </si>
  <si>
    <t>인력품의 2%</t>
  </si>
  <si>
    <t>5BAF760EF274B1B489B60FB8C534715AB7E6810CF4E20460D6F097253A001</t>
  </si>
  <si>
    <t>레디믹스트콘크리트 인력운반 타설  무근구조물  M3  공통 6-1-1   ( 호표 10 )</t>
  </si>
  <si>
    <t>5BAF760EF274B1B489B634FCB51B3B5B7CF6C2A1242C643E264616F556D09CBBD0F0</t>
  </si>
  <si>
    <t>5BAF760EF274B1B489B634FCB51B3B5B7CF6C2A1242C643E264616F556D09CBBD198</t>
  </si>
  <si>
    <t>5BAF760EF274B1B489B634FCB51B3B5AB7E6810CF4E20460D6F097253A001</t>
  </si>
  <si>
    <t>유로폼 설치 및 해체  6회, 간단, 수직고 7m까지  M2  공통 6-3-3   ( 호표 11 )</t>
  </si>
  <si>
    <t>공통 6-3-3</t>
  </si>
  <si>
    <t>유로폼 - 재료비</t>
  </si>
  <si>
    <t>6회, 간단</t>
  </si>
  <si>
    <t>10M2</t>
  </si>
  <si>
    <t>호표 72</t>
  </si>
  <si>
    <t>5BAF760975E43EA45886D2CAA571B5</t>
  </si>
  <si>
    <t>5BAF760975E43EA4599641D5A591AA5BAF760975E43EA45886D2CAA571B5</t>
  </si>
  <si>
    <t>유로폼 - 인력투입</t>
  </si>
  <si>
    <t>간단, 수직고 7m까지</t>
  </si>
  <si>
    <t>호표 73</t>
  </si>
  <si>
    <t>5BAF760975E43EA45886FD93F57B95</t>
  </si>
  <si>
    <t>5BAF760975E43EA4599641D5A591AA5BAF760975E43EA45886FD93F57B95</t>
  </si>
  <si>
    <t>문양거푸집 설치 및 해체  송판무늬  M2     ( 호표 12 )</t>
  </si>
  <si>
    <t>건설용거푸집</t>
  </si>
  <si>
    <t>건설용거푸집, 강, 600*1200*63.5mm</t>
  </si>
  <si>
    <t>매</t>
  </si>
  <si>
    <t>5C8616860984411415A6038185DF66C3E12CF1</t>
  </si>
  <si>
    <t>5BAF760975E43EA450B67D2325F4405C8616860984411415A6038185DF66C3E12CF1</t>
  </si>
  <si>
    <t>보조 자재(각재, 핀, 볼트 등)</t>
  </si>
  <si>
    <t>주재료비의 20%</t>
  </si>
  <si>
    <t>5BAF760975E43EA450B67D2325F4405AB7E6810CF4E20460D6F097253A001</t>
  </si>
  <si>
    <t>건설용거푸집액세서리</t>
  </si>
  <si>
    <t>건설용거푸집액세서리, 플랫타이, 4*19*200mm</t>
  </si>
  <si>
    <t>5C8616860984411415A61C3045B9C737DF0E3C</t>
  </si>
  <si>
    <t>5BAF760975E43EA450B67D2325F4405C8616860984411415A61C3045B9C737DF0E3C</t>
  </si>
  <si>
    <t>건축용스페이서</t>
  </si>
  <si>
    <t>건축용스페이서, 세퍼레이트, 200mm</t>
  </si>
  <si>
    <t>5C8616860984411415A62E5AC5FF328EA407FC</t>
  </si>
  <si>
    <t>5BAF760975E43EA450B67D2325F4405C8616860984411415A62E5AC5FF328EA407FC</t>
  </si>
  <si>
    <t>박리제</t>
  </si>
  <si>
    <t>박리제, 목재용, 수성</t>
  </si>
  <si>
    <t>L</t>
  </si>
  <si>
    <t>5CA2D66C7F34433409A67F39D5FFC29982B543</t>
  </si>
  <si>
    <t>5BAF760975E43EA450B67D2325F4405CA2D66C7F34433409A67F39D5FFC29982B543</t>
  </si>
  <si>
    <t>형틀목공</t>
  </si>
  <si>
    <t>5B7CF6C2A1242C643E264616F556D09CBBD19D</t>
  </si>
  <si>
    <t>5BAF760975E43EA450B67D2325F4405B7CF6C2A1242C643E264616F556D09CBBD19D</t>
  </si>
  <si>
    <t>5BAF760975E43EA450B67D2325F4405B7CF6C2A1242C643E264616F556D09CBBD198</t>
  </si>
  <si>
    <t>사용고재</t>
  </si>
  <si>
    <t>보조 자재비의 -10%</t>
  </si>
  <si>
    <t>5AB7E6810CF4E20460D6F0972539002</t>
  </si>
  <si>
    <t>5BAF760975E43EA450B67D2325F4405AB7E6810CF4E20460D6F0972539002</t>
  </si>
  <si>
    <t>철근 현장조립  Type-Ⅰ, 소량(0.5ton 미만), 1.7ton/일당  일당  공통 6-2-3   ( 호표 13 )</t>
  </si>
  <si>
    <t>공통 6-2-3</t>
  </si>
  <si>
    <t>철근공</t>
  </si>
  <si>
    <t>5B7CF6C2A1242C643E264616F556D09CBBD192</t>
  </si>
  <si>
    <t>5BAF760A17E4CA04F126F46D75A3785B7CF6C2A1242C643E264616F556D09CBBD192</t>
  </si>
  <si>
    <t>5BAF760A17E4CA04F126F46D75A3785B7CF6C2A1242C643E264616F556D09CBBD198</t>
  </si>
  <si>
    <t>5BAF760A17E4CA04F126F46D75A3785AB7E6810CF4E20460D6F097253A001</t>
  </si>
  <si>
    <t>철선</t>
  </si>
  <si>
    <t>철선, 어닐링, ∮0.9mm</t>
  </si>
  <si>
    <t>5C8606E146E412B454E641A635B6FFBADDF628</t>
  </si>
  <si>
    <t>5BAF760A17E4CA04F126F46D75A3785C8606E146E412B454E641A635B6FFBADDF628</t>
  </si>
  <si>
    <t>사육장경량바닥틀제작설치(하부구조물/좌)  4600*6246*H400, 각관50*50*T2.3mm  개소     ( 호표 14 )</t>
  </si>
  <si>
    <t>아연도각관</t>
  </si>
  <si>
    <t>50*30*t2.3mm, 2.616kg/m</t>
  </si>
  <si>
    <t>5CF90654C6747BC484B6AC88F5482F8F10B3AB</t>
  </si>
  <si>
    <t>5BAF6627BAF4D4141C066740551BF05CF90654C6747BC484B6AC88F5482F8F10B3AB</t>
  </si>
  <si>
    <t>잡철물 제작 및 설치</t>
  </si>
  <si>
    <t>현장제작 설치(복잡), 일반철재</t>
  </si>
  <si>
    <t>호표 74</t>
  </si>
  <si>
    <t>5BAF9658C9A4869472B696C995EE34</t>
  </si>
  <si>
    <t>5BAF6627BAF4D4141C066740551BF05BAF9658C9A4869472B696C995EE34</t>
  </si>
  <si>
    <t>5CA2E6751F649F348B9667ABA593430702E93D</t>
  </si>
  <si>
    <t>5BAF6627BAF4D4141C066740551BF05CA2E6751F649F348B9667ABA593430702E93D</t>
  </si>
  <si>
    <t>사육장경량바닥틀제작설치(상부구조물/좌)  4600*6246*H400, 각관50*50*T2.3mm  개소     ( 호표 15 )</t>
  </si>
  <si>
    <t>5BAF6627BAF4D4141C066740551B845CF90654C6747BC484B6AC88F5482F8F10B3AB</t>
  </si>
  <si>
    <t>5BAF6627BAF4D4141C066740551B845BAF9658C9A4869472B696C995EE34</t>
  </si>
  <si>
    <t>5BAF6627BAF4D4141C066740551B845CA2E6751F649F348B9667ABA593430702E93D</t>
  </si>
  <si>
    <t>사육장경량바닥틀제작설치(하부구조물/우)  4767*6085*H500, 각관50*50*T2.3mm  개소     ( 호표 16 )</t>
  </si>
  <si>
    <t>5BAF6627BAF4D4141C0667405518245CF90654C6747BC484B6AC88F5482F8F10B3AB</t>
  </si>
  <si>
    <t>5BAF6627BAF4D4141C0667405518245BAF9658C9A4869472B696C995EE34</t>
  </si>
  <si>
    <t>5BAF6627BAF4D4141C0667405518245CA2E6751F649F348B9667ABA593430702E93D</t>
  </si>
  <si>
    <t>사육장경량바닥틀제작설치(상부구조물/우)  4767*6085*H500, 각관50*50*T2.3mm  개소     ( 호표 17 )</t>
  </si>
  <si>
    <t>5BAF6627BAF4D4141C0667405518505CF90654C6747BC484B6AC88F5482F8F10B3AB</t>
  </si>
  <si>
    <t>5BAF6627BAF4D4141C0667405518505BAF9658C9A4869472B696C995EE34</t>
  </si>
  <si>
    <t>5BAF6627BAF4D4141C0667405518505CA2E6751F649F348B9667ABA593430702E93D</t>
  </si>
  <si>
    <t>바닥합판 깔기  방수합판 12T  M2     ( 호표 18 )</t>
  </si>
  <si>
    <t>내수합판</t>
  </si>
  <si>
    <t>내수합판, 1급, 12*1220*2440mm</t>
  </si>
  <si>
    <t>5CA2E6751454C824E2B64EACC5D6B58101CA8E</t>
  </si>
  <si>
    <t>5BAFA6BDF424BFB40186CC6E85B5AC5CA2E6751454C824E2B64EACC5D6B58101CA8E</t>
  </si>
  <si>
    <t>잡재료</t>
  </si>
  <si>
    <t>주재료비의 5%</t>
  </si>
  <si>
    <t>5BAFA6BDF424BFB40186CC6E85B5AC5AB7E6810CF4E20460D6F097253A001</t>
  </si>
  <si>
    <t>마루바탕 설치</t>
  </si>
  <si>
    <t>합판 깔기 기준</t>
  </si>
  <si>
    <t>호표 75</t>
  </si>
  <si>
    <t>5BAFA6BDF424BFB40186CBD8C5F2B7</t>
  </si>
  <si>
    <t>5BAFA6BDF424BFB40186CC6E85B5AC5BAFA6BDF424BFB40186CBD8C5F2B7</t>
  </si>
  <si>
    <t>목조칸막이 제작설치  W108mm, 목재틀60*30+내수합판12t 2겹+석고12.5t 2겹  M2     ( 호표 19 )</t>
  </si>
  <si>
    <t>벽체틀 설치(미송)</t>
  </si>
  <si>
    <t>60*30, @450*600</t>
  </si>
  <si>
    <t>호표 76</t>
  </si>
  <si>
    <t>5BAFA6BE9E6484343BD6D86E655556</t>
  </si>
  <si>
    <t>5BAFC684D944E5B432D6F28325327D5BAFA6BE9E6484343BD6D86E655556</t>
  </si>
  <si>
    <t>벽, 합판붙임</t>
  </si>
  <si>
    <t>12.0mm*2겹(내수합판포함)</t>
  </si>
  <si>
    <t>호표 77</t>
  </si>
  <si>
    <t>5BAFC68A6774C6F48B96DD4BE5EB13</t>
  </si>
  <si>
    <t>5BAFC684D944E5B432D6F28325327D5BAFC68A6774C6F48B96DD4BE5EB13</t>
  </si>
  <si>
    <t>석고판 나사 고정(바탕용)</t>
  </si>
  <si>
    <t>벽, 석고보드(일반),12.5T*2겹 붙임</t>
  </si>
  <si>
    <t>호표 78</t>
  </si>
  <si>
    <t>5BAFC68A61D45364D056B5D115EDDA</t>
  </si>
  <si>
    <t>5BAFC684D944E5B432D6F28325327D5BAFC68A61D45364D056B5D115EDDA</t>
  </si>
  <si>
    <t>목조칸막이 제작설치  W108mm, 목재틀60*30+석고12.5t 2겹양면  M2     ( 호표 20 )</t>
  </si>
  <si>
    <t>5BAFC684D944E5B432D6F28325327F5BAFA6BE9E6484343BD6D86E655556</t>
  </si>
  <si>
    <t>5BAFC684D944E5B432D6F28325327F5BAFC68A61D45364D056B5D115EDDA</t>
  </si>
  <si>
    <t>목조칸막이 제작설치  W108mm, 목재틀60*30+내수합판12t 2겹양면  M2     ( 호표 21 )</t>
  </si>
  <si>
    <t>5BAFC684D944E5B432D6F2832532795BAFA6BE9E6484343BD6D86E655556</t>
  </si>
  <si>
    <t>5BAFC684D944E5B432D6F2832532795BAFC68A6774C6F48B96DD4BE5EB13</t>
  </si>
  <si>
    <t>사육장오두막제작설치  1830*1830*H1818, 방부목+합성데크+지붕짚단  개소     ( 호표 22 )</t>
  </si>
  <si>
    <t>실내원두막</t>
  </si>
  <si>
    <t>1830*1830*H1818mm</t>
  </si>
  <si>
    <t>5C86168606349704F526E838E5EE578BFB7DEB</t>
  </si>
  <si>
    <t>5BAE36028E846B444656C8083519485C86168606349704F526E838E5EE578BFB7DEB</t>
  </si>
  <si>
    <t>5BAE36028E846B444656C8083519485AB7E6810CF4E20460D6F097253A001</t>
  </si>
  <si>
    <t>2026년상반기</t>
  </si>
  <si>
    <t>5BAE36028E846B444656C8083519485B7CF6C2A1242C643E264616F556D09CBBD199</t>
  </si>
  <si>
    <t>5BAE36028E846B444656C8083519485B7CF6C2A1242C643E264616F556D09CBBD198</t>
  </si>
  <si>
    <t>인력품의 3%</t>
  </si>
  <si>
    <t>5BAE36028E846B444656C8083519485AB7E6810CF4E20460D6F0972539002</t>
  </si>
  <si>
    <t>수밀코킹(실리콘)  삼각, 10mm, 창호주위  M  건축 6-6-1   ( 호표 23 )</t>
  </si>
  <si>
    <t>건축 6-6-1</t>
  </si>
  <si>
    <t>실링재</t>
  </si>
  <si>
    <t>실링재, 실리콘, 비초산, 유리용, 창호주위</t>
  </si>
  <si>
    <t>5C8606E26BC45C148D36AE7055C9A80914261F</t>
  </si>
  <si>
    <t>5BAFB6A5D434EC9443F6A077F5EC585C8606E26BC45C148D36AE7055C9A80914261F</t>
  </si>
  <si>
    <t>수밀코킹</t>
  </si>
  <si>
    <t>재료비 별도</t>
  </si>
  <si>
    <t>호표 82</t>
  </si>
  <si>
    <t>5BAFB6A5D7F408248E8651F84549FC</t>
  </si>
  <si>
    <t>5BAFB6A5D434EC9443F6A077F5EC585BAFB6A5D7F408248E8651F84549FC</t>
  </si>
  <si>
    <t>스테인리스핸드레일(충돌방지)  D76.3*1.5t, H:900  M     ( 호표 24 )</t>
  </si>
  <si>
    <t>기계구조용스테인리스강관</t>
  </si>
  <si>
    <t>기계구조용스테인리스강관, ∮76.3*1.5mm</t>
  </si>
  <si>
    <t>5CF90654C6747BC484B64A3E45D1C59672C5B8</t>
  </si>
  <si>
    <t>5BAF96561FE498E491269F99C511CE5CF90654C6747BC484B64A3E45D1C59672C5B8</t>
  </si>
  <si>
    <t>세트앵커</t>
  </si>
  <si>
    <t>세트앵커, M10*L75mm</t>
  </si>
  <si>
    <t>5C8606E145C437445A56F26D252615449EC9BC</t>
  </si>
  <si>
    <t>5BAF96561FE498E491269F99C511CE5C8606E145C437445A56F26D252615449EC9BC</t>
  </si>
  <si>
    <t>스테인리스 CAP</t>
  </si>
  <si>
    <t>D60*1.2t</t>
  </si>
  <si>
    <t>호표 83</t>
  </si>
  <si>
    <t>5BAF96561C1444B46EF6DAC795E88A</t>
  </si>
  <si>
    <t>5BAF96561FE498E491269F99C511CE5BAF96561C1444B46EF6DAC795E88A</t>
  </si>
  <si>
    <t>용접식난간 설치</t>
  </si>
  <si>
    <t>현장제작 설치, 경량철물(스테인리스)</t>
  </si>
  <si>
    <t>호표 84</t>
  </si>
  <si>
    <t>5BAF96561C1444B46CC6F91C756457</t>
  </si>
  <si>
    <t>5BAF96561FE498E491269F99C511CE5BAF96561C1444B46CC6F91C756457</t>
  </si>
  <si>
    <t>철강설, 스텐레스, 작업설부산물</t>
  </si>
  <si>
    <t>5CA2E6751F649F348B9667ABA593430702E818</t>
  </si>
  <si>
    <t>5BAF96561FE498E491269F99C511CE5CA2E6751F649F348B9667ABA593430702E818</t>
  </si>
  <si>
    <t>스테인리스핸드레일(유리난간)  스텐평철+강화유리12T, H:1050  M     ( 호표 25 )</t>
  </si>
  <si>
    <t>평강</t>
  </si>
  <si>
    <t>평강, STS304, 7∼30t*30∼150mm</t>
  </si>
  <si>
    <t>KG</t>
  </si>
  <si>
    <t>5C861686009413F46D1670D6E5804CB475B125</t>
  </si>
  <si>
    <t>5BAF96561FE498E491269F99C511BA5C861686009413F46D1670D6E5804CB475B125</t>
  </si>
  <si>
    <t>스테인리스강판(후판)</t>
  </si>
  <si>
    <t>STS304, NO1, 9∼12mm</t>
  </si>
  <si>
    <t>5C86168600942C24031610CE85F5ED257D470D</t>
  </si>
  <si>
    <t>5BAF96561FE498E491269F99C511BA5C86168600942C24031610CE85F5ED257D470D</t>
  </si>
  <si>
    <t>5BAF96561FE498E491269F99C511BA5C8606E145C437445A56F26D252615449EC9BC</t>
  </si>
  <si>
    <t>5BAF96561FE498E491269F99C511BA5BAF96561C1444B46EF6DAC795E88A</t>
  </si>
  <si>
    <t>강화유리, 투명, 12mm</t>
  </si>
  <si>
    <t>5C86168607D4EF543756E9BA257FE5D45584B8</t>
  </si>
  <si>
    <t>5BAF96561FE498E491269F99C511BA5C86168607D4EF543756E9BA257FE5D45584B8</t>
  </si>
  <si>
    <t>창호유리설치 / 판유리</t>
  </si>
  <si>
    <t>유리두께 12mm 이하</t>
  </si>
  <si>
    <t>호표 86</t>
  </si>
  <si>
    <t>5BAFF639A8545A0498968B1585BC43</t>
  </si>
  <si>
    <t>5BAF96561FE498E491269F99C511BA5BAFF639A8545A0498968B1585BC43</t>
  </si>
  <si>
    <t>5BAF96561FE498E491269F99C511BA5BAF96561C1444B46CC6F91C756457</t>
  </si>
  <si>
    <t>5BAF96561FE498E491269F99C511BA5CA2E6751F649F348B9667ABA593430702E818</t>
  </si>
  <si>
    <t>스테인리스핸드레일(유리난간)  스텐평철+강화유리12T, H:1775  M     ( 호표 26 )</t>
  </si>
  <si>
    <t>5BAF96561FE498E491269F99C511BF5C861686009413F46D1670D6E5804CB475B125</t>
  </si>
  <si>
    <t>5BAF96561FE498E491269F99C511BF5C86168600942C24031610CE85F5ED257D470D</t>
  </si>
  <si>
    <t>5BAF96561FE498E491269F99C511BF5C8606E145C437445A56F26D252615449EC9BC</t>
  </si>
  <si>
    <t>5BAF96561FE498E491269F99C511BF5BAF96561C1444B46EF6DAC795E88A</t>
  </si>
  <si>
    <t>5BAF96561FE498E491269F99C511BF5C86168607D4EF543756E9BA257FE5D45584B8</t>
  </si>
  <si>
    <t>5BAF96561FE498E491269F99C511BF5BAFF639A8545A0498968B1585BC43</t>
  </si>
  <si>
    <t>5BAF96561FE498E491269F99C511BF5BAF96561C1444B46CC6F91C756457</t>
  </si>
  <si>
    <t>5BAF96561FE498E491269F99C511BF5CA2E6751F649F348B9667ABA593430702E818</t>
  </si>
  <si>
    <t>배너거치대제작설치  W500*H800, 스텐각관20*20+30*30  개소     ( 호표 27 )</t>
  </si>
  <si>
    <t>기계구조용스테인리스강관, 사각관, 30*30*1.5mm</t>
  </si>
  <si>
    <t>5CF90654C6747BC484B64A3E45D1C59672CEAE</t>
  </si>
  <si>
    <t>5BAF96561FE498E496A6BF32E55C1A5CF90654C6747BC484B64A3E45D1C59672CEAE</t>
  </si>
  <si>
    <t>기계구조용스테인리스강관, 사각관, 20*20*1.5mm</t>
  </si>
  <si>
    <t>5CF90654C6747BC484B64A3E45D1C59672C1D7</t>
  </si>
  <si>
    <t>5BAF96561FE498E496A6BF32E55C1A5CF90654C6747BC484B64A3E45D1C59672C1D7</t>
  </si>
  <si>
    <t>현장제작 설치, 경량철재</t>
  </si>
  <si>
    <t>호표 85</t>
  </si>
  <si>
    <t>5BAF9658C9A48694734603F1F54B5C</t>
  </si>
  <si>
    <t>5BAF96561FE498E496A6BF32E55C1A5BAF9658C9A48694734603F1F54B5C</t>
  </si>
  <si>
    <t>5BAF96561FE498E496A6BF32E55C1A5CA2E6751F649F348B9667ABA593430702E818</t>
  </si>
  <si>
    <t>스테인리스점검구  바닥, T=3.0, 400*400  개     ( 호표 28 )</t>
  </si>
  <si>
    <t>스테인리스강판</t>
  </si>
  <si>
    <t>스테인리스강판, STS304, 3.0mm</t>
  </si>
  <si>
    <t>5C86168600942C24031610CE85F5ED257CA7C8</t>
  </si>
  <si>
    <t>5BAF9652A1C48824E0167B3835E1CA5C86168600942C24031610CE85F5ED257CA7C8</t>
  </si>
  <si>
    <t>5BAF9652A1C48824E0167B3835E1CA5BAF9658C9A48694734603F1F54B5C</t>
  </si>
  <si>
    <t>5BAF9652A1C48824E0167B3835E1CA5CA2E6751F649F348B9667ABA593430702E818</t>
  </si>
  <si>
    <t>10㎜*10㎜</t>
  </si>
  <si>
    <t>호표 87</t>
  </si>
  <si>
    <t>5BAFB6A5D5C41E24BBD63651E5DDC1</t>
  </si>
  <si>
    <t>5BAF9652A1C48824E0167B3835E1CA5BAFB6A5D5C41E24BBD63651E5DDC1</t>
  </si>
  <si>
    <t>창호철물</t>
  </si>
  <si>
    <t>푸시버튼</t>
  </si>
  <si>
    <t>5C8606E145C4371486F6DED8855A54F6702267</t>
  </si>
  <si>
    <t>5BAF9652A1C48824E0167B3835E1CA5C8606E145C4371486F6DED8855A54F6702267</t>
  </si>
  <si>
    <t>창문틀 주위 충전  발포우레탄 충전  M  건축 9-3-2   ( 호표 29 )</t>
  </si>
  <si>
    <t>건축 9-3-2</t>
  </si>
  <si>
    <t>미장공</t>
  </si>
  <si>
    <t>5B7CF6C2A1242C643E264616F556D09CBBD340</t>
  </si>
  <si>
    <t>5BAFF63886C4DD04F3267DC255FA425B7CF6C2A1242C643E264616F556D09CBBD340</t>
  </si>
  <si>
    <t>5BAFF63886C4DD04F3267DC255FA425B7CF6C2A1242C643E264616F556D09CBBD198</t>
  </si>
  <si>
    <t>발포우레탄충진</t>
  </si>
  <si>
    <t>창호주위</t>
  </si>
  <si>
    <t>5C8616860404A5041E8634FF35852CBDBA2F8D</t>
  </si>
  <si>
    <t>5BAFF63886C4DD04F3267DC255FA425C8616860404A5041E8634FF35852CBDBA2F8D</t>
  </si>
  <si>
    <t>S1[1.개선공사]  2.200 x 2.000 = 4.400  EA     ( 호표 30 )</t>
  </si>
  <si>
    <t>스텐레스창틀설치</t>
  </si>
  <si>
    <t>창상부, 50*80*1.5mm</t>
  </si>
  <si>
    <t>호표 88</t>
  </si>
  <si>
    <t>5BAFF637FF74ACA4B776F6B655FAB3</t>
  </si>
  <si>
    <t>5BAFF63F31842FF42EF61F943554155BAFF637FF74ACA4B776F6B655FAB3</t>
  </si>
  <si>
    <t>창측면, 50*80*1.5mm</t>
  </si>
  <si>
    <t>호표 89</t>
  </si>
  <si>
    <t>5BAFF637FF74ACA4B776F6B655FAB0</t>
  </si>
  <si>
    <t>5BAFF63F31842FF42EF61F943554155BAFF637FF74ACA4B776F6B655FAB0</t>
  </si>
  <si>
    <t>창하부, 30*80*1.5mm</t>
  </si>
  <si>
    <t>호표 90</t>
  </si>
  <si>
    <t>5BAFF637FF74ACA4B776F6B655FAA8</t>
  </si>
  <si>
    <t>5BAFF63F31842FF42EF61F943554155BAFF637FF74ACA4B776F6B655FAA8</t>
  </si>
  <si>
    <t>S2[1.개선공사]  0.400 x 1.500 = 0.600  EA     ( 호표 31 )</t>
  </si>
  <si>
    <t>5BAFF63F31842FF42EF61F943554175BAFF637FF74ACA4B776F6B655FAB3</t>
  </si>
  <si>
    <t>5BAFF63F31842FF42EF61F943554175BAFF637FF74ACA4B776F6B655FAB0</t>
  </si>
  <si>
    <t>5BAFF63F31842FF42EF61F943554175BAFF637FF74ACA4B776F6B655FAA8</t>
  </si>
  <si>
    <t>S2A[1.개선공사]  0.400 x 1.400 = 0.560  EA     ( 호표 32 )</t>
  </si>
  <si>
    <t>5BAFF63F31842FF42EF61F943554105BAFF637FF74ACA4B776F6B655FAB3</t>
  </si>
  <si>
    <t>5BAFF63F31842FF42EF61F943554105BAFF637FF74ACA4B776F6B655FAB0</t>
  </si>
  <si>
    <t>5BAFF63F31842FF42EF61F943554105BAFF637FF74ACA4B776F6B655FAA8</t>
  </si>
  <si>
    <t>S3[1.개선공사]  4.000 x 2.400 = 9.600  EA     ( 호표 33 )</t>
  </si>
  <si>
    <t>스틸후레임설치</t>
  </si>
  <si>
    <t>아연각관후레임, 50*50*2.3mm</t>
  </si>
  <si>
    <t>호표 93</t>
  </si>
  <si>
    <t>5BAFF637FF74ACA4B776F6B655F865</t>
  </si>
  <si>
    <t>5BAFF63F31842FF42EF61F943554115BAFF637FF74ACA4B776F6B655F865</t>
  </si>
  <si>
    <t>아연각관후레임, 100*50*2.3mm</t>
  </si>
  <si>
    <t>호표 94</t>
  </si>
  <si>
    <t>5BAFF637FF74ACA4B776F6B655F866</t>
  </si>
  <si>
    <t>5BAFF63F31842FF42EF61F943554115BAFF637FF74ACA4B776F6B655F866</t>
  </si>
  <si>
    <t>벽, MDF붙임</t>
  </si>
  <si>
    <t>9.0mm(MDF포함)</t>
  </si>
  <si>
    <t>호표 95</t>
  </si>
  <si>
    <t>5BAFC68A62F4A17420A6C06155B478</t>
  </si>
  <si>
    <t>5BAFF63F31842FF42EF61F943554115BAFC68A62F4A17420A6C06155B478</t>
  </si>
  <si>
    <t>인테리어필름</t>
  </si>
  <si>
    <t>목무늬방염&lt;현장설치도&gt;</t>
  </si>
  <si>
    <t>5C86168606349724A2E6487FA515D71FA91D9B</t>
  </si>
  <si>
    <t>5BAFF63F31842FF42EF61F943554115C86168606349724A2E6487FA515D71FA91D9B</t>
  </si>
  <si>
    <t>S4[1.개선공사]  4.000 x 1.700 = 6.800  EA     ( 호표 34 )</t>
  </si>
  <si>
    <t>5BAFF63F31842FF42EF61F943554135BAFF637FF74ACA4B776F6B655FAB3</t>
  </si>
  <si>
    <t>5BAFF63F31842FF42EF61F943554135BAFF637FF74ACA4B776F6B655FAB0</t>
  </si>
  <si>
    <t>5BAFF63F31842FF42EF61F943554135BAFF637FF74ACA4B776F6B655FAA8</t>
  </si>
  <si>
    <t>S5[1.개선공사]  4.000 x 2.400 = 9.600  EA     ( 호표 35 )</t>
  </si>
  <si>
    <t>스텐레스후레임설치</t>
  </si>
  <si>
    <t>셔터후레임, 75*45*1.5mm</t>
  </si>
  <si>
    <t>호표 96</t>
  </si>
  <si>
    <t>5BAFF637FF74ACA4B776F6B655F94A</t>
  </si>
  <si>
    <t>5BAFF63F31842FF42EF61F9435541D5BAFF637FF74ACA4B776F6B655F94A</t>
  </si>
  <si>
    <t>셔터박스(스텐)</t>
  </si>
  <si>
    <t>SST 1.6T 3면</t>
  </si>
  <si>
    <t>5C861686051437C48216D2325545139861765A</t>
  </si>
  <si>
    <t>5BAFF63F31842FF42EF61F9435541D5C861686051437C48216D2325545139861765A</t>
  </si>
  <si>
    <t>스테인리스판 셔터</t>
  </si>
  <si>
    <t>T1.6mm</t>
  </si>
  <si>
    <t>시공도</t>
  </si>
  <si>
    <t>5C861686051437C48216D23245B675EB81EF72</t>
  </si>
  <si>
    <t>5BAFF63F31842FF42EF61F9435541D5C861686051437C48216D23245B675EB81EF72</t>
  </si>
  <si>
    <t>셔터설치(장치포함)</t>
  </si>
  <si>
    <t>셔터면적 m2, 5 ~ 10 미만</t>
  </si>
  <si>
    <t>호표 97</t>
  </si>
  <si>
    <t>5BAFF63B56341E9478667787A520A1</t>
  </si>
  <si>
    <t>5BAFF63F31842FF42EF61F9435541D5BAFF63B56341E9478667787A520A1</t>
  </si>
  <si>
    <t>S6[1.개선공사]  1.515 x 0.950 = 1.439  EA     ( 호표 36 )</t>
  </si>
  <si>
    <t>5BAFF63F31842FF42EF61F9435553B5BAFF637FF74ACA4B776F6B655F94A</t>
  </si>
  <si>
    <t>5BAFF63F31842FF42EF61F9435553B5C861686051437C48216D2325545139861765A</t>
  </si>
  <si>
    <t>스테인리스단열 셔터</t>
  </si>
  <si>
    <t>소형단열셔터(창문형)</t>
  </si>
  <si>
    <t>5C861686051437C48216D23245B675EB81EE0D</t>
  </si>
  <si>
    <t>5BAFF63F31842FF42EF61F9435553B5C861686051437C48216D23245B675EB81EE0D</t>
  </si>
  <si>
    <t>셔터면적 m2, 5 미만</t>
  </si>
  <si>
    <t>호표 98</t>
  </si>
  <si>
    <t>5BAFF63B56341E9478667787A52375</t>
  </si>
  <si>
    <t>5BAFF63F31842FF42EF61F9435553B5BAFF63B56341E9478667787A52375</t>
  </si>
  <si>
    <t>SWD01[1.개선공사]  1.100 x 2.100 = 2.310  EA     ( 호표 37 )</t>
  </si>
  <si>
    <t>합성수지도어 및 문틀</t>
  </si>
  <si>
    <t>문짝(문틀포함) 100mm</t>
  </si>
  <si>
    <t>5C86168607D4EF4419A69422159F57612CBFED</t>
  </si>
  <si>
    <t>5BAFF63F31842FF42EF61F9435553F5C86168607D4EF4419A69422159F57612CBFED</t>
  </si>
  <si>
    <t>도어핸들</t>
  </si>
  <si>
    <t>도어핸들, LEVER  황동</t>
  </si>
  <si>
    <t>조</t>
  </si>
  <si>
    <t>5C8606E145C437D4B7266B1675E12C562C303E</t>
  </si>
  <si>
    <t>5BAFF63F31842FF42EF61F9435553F5C8606E145C437D4B7266B1675E12C562C303E</t>
  </si>
  <si>
    <t>도어록 설치 / 일반도어록 목재창호</t>
  </si>
  <si>
    <t>호표 99</t>
  </si>
  <si>
    <t>5BAFF6388374AF848486EA2895B042</t>
  </si>
  <si>
    <t>5BAFF63F31842FF42EF61F9435553F5BAFF6388374AF848486EA2895B042</t>
  </si>
  <si>
    <t>도어힌지</t>
  </si>
  <si>
    <t>도어힌지, 황동</t>
  </si>
  <si>
    <t>5C8606E145C4371486F6DED8855D29744640EE</t>
  </si>
  <si>
    <t>5BAFF63F31842FF42EF61F9435553F5C8606E145C4371486F6DED8855D29744640EE</t>
  </si>
  <si>
    <t>목재창호 설치 / 여닫이</t>
  </si>
  <si>
    <t>창호면적 m2, 1.0 ~ 3.0 이하</t>
  </si>
  <si>
    <t>호표 100</t>
  </si>
  <si>
    <t>5BAFF63F32A498945866F7C61507DB</t>
  </si>
  <si>
    <t>5BAFF63F31842FF42EF61F9435553F5BAFF63F32A498945866F7C61507DB</t>
  </si>
  <si>
    <t>SWD03[1.개선공사]  0.900 x 2.100 = 1.890  EA     ( 호표 38 )</t>
  </si>
  <si>
    <t>스텐방화문</t>
  </si>
  <si>
    <t>문틀:45*100*1.2T</t>
  </si>
  <si>
    <t>5C86168607D46B547A363A588595795F8B1840</t>
  </si>
  <si>
    <t>5BAFF63F31842FF42EF61F943555335C86168607D46B547A363A588595795F8B1840</t>
  </si>
  <si>
    <t>도어핸들, LEVER  스테인리스</t>
  </si>
  <si>
    <t>5C8606E145C437D4B7266B1675E12C562C3038</t>
  </si>
  <si>
    <t>5BAFF63F31842FF42EF61F943555335C8606E145C437D4B7266B1675E12C562C3038</t>
  </si>
  <si>
    <t>도어록 설치 / 일반도어록 강재창호</t>
  </si>
  <si>
    <t>호표 101</t>
  </si>
  <si>
    <t>5BAFF6388374AF848486D9B965D225</t>
  </si>
  <si>
    <t>5BAFF63F31842FF42EF61F943555335BAFF6388374AF848486D9B965D225</t>
  </si>
  <si>
    <t>도어힌지, 스테인리스강</t>
  </si>
  <si>
    <t>5C8606E145C4371486F6DED8855D297447BAA0</t>
  </si>
  <si>
    <t>5BAFF63F31842FF42EF61F943555335C8606E145C4371486F6DED8855D297447BAA0</t>
  </si>
  <si>
    <t>강재창호 설치 / 여닫이</t>
  </si>
  <si>
    <t>호표 102</t>
  </si>
  <si>
    <t>5BAFF63F30F4B2D4F076C63925EB73</t>
  </si>
  <si>
    <t>5BAFF63F31842FF42EF61F943555335BAFF63F30F4B2D4F076C63925EB73</t>
  </si>
  <si>
    <t>SWD02[1.개선공사]  0.800 x 2.100 = 1.680  EA     ( 호표 39 )</t>
  </si>
  <si>
    <t>5BAFF63F31842FF42EF61F9435553D5C86168607D4EF4419A69422159F57612CBFED</t>
  </si>
  <si>
    <t>5BAFF63F31842FF42EF61F9435553D5C8606E145C437D4B7266B1675E12C562C303E</t>
  </si>
  <si>
    <t>5BAFF63F31842FF42EF61F9435553D5BAFF6388374AF848486EA2895B042</t>
  </si>
  <si>
    <t>5BAFF63F31842FF42EF61F9435553D5C8606E145C4371486F6DED8855D29744640EE</t>
  </si>
  <si>
    <t>5BAFF63F31842FF42EF61F9435553D5BAFF63F32A498945866F7C61507DB</t>
  </si>
  <si>
    <t>SWD04[1.개선공사]  0.970 x 1.500 = 1.455  EA     ( 호표 40 )</t>
  </si>
  <si>
    <t>5BAFF63F31842FF42EF61F943556C05C86168607D46B547A363A588595795F8B1840</t>
  </si>
  <si>
    <t>5BAFF63F31842FF42EF61F943556C05C8606E145C437D4B7266B1675E12C562C3038</t>
  </si>
  <si>
    <t>5BAFF63F31842FF42EF61F943556C05BAFF6388374AF848486D9B965D225</t>
  </si>
  <si>
    <t>5BAFF63F31842FF42EF61F943556C05C8606E145C4371486F6DED8855D297447BAA0</t>
  </si>
  <si>
    <t>5BAFF63F31842FF42EF61F943556C05BAFF63F30F4B2D4F076C63925EB73</t>
  </si>
  <si>
    <t>창호유리설치 / 복층유리  유리두께 16mm 이하  M2  건축 10-3-1   ( 호표 41 )</t>
  </si>
  <si>
    <t>건축 10-3-1</t>
  </si>
  <si>
    <t>유리공</t>
  </si>
  <si>
    <t>5B7CF6C2A1242C643E264616F556D09CBBD342</t>
  </si>
  <si>
    <t>5BAFF636D4F47C7460866F1175A0445B7CF6C2A1242C643E264616F556D09CBBD342</t>
  </si>
  <si>
    <t>5BAFF636D4F47C7460866F1175A0445B7CF6C2A1242C643E264616F556D09CBBD198</t>
  </si>
  <si>
    <t>유리주위 코킹  5*5, 실리콘  M  건축 6-6-1   ( 호표 42 )</t>
  </si>
  <si>
    <t>5BAFB6A5D5C43AF426E6F25E053D875C8606E26BC45C148D36AE7055C9A80914261F</t>
  </si>
  <si>
    <t>바탕만들기+수성페인트 롤러칠  외부, 2회, 1급, con'c·mortar면  M2  건축 11-1-1,-2-2   ( 호표 43 )</t>
  </si>
  <si>
    <t>건축 11-1-1,-2-2</t>
  </si>
  <si>
    <t>콘크리트·모르타르면 바탕만들기</t>
  </si>
  <si>
    <t>노무비</t>
  </si>
  <si>
    <t>호표 103</t>
  </si>
  <si>
    <t>5BAFD6E37FA422947616C3283540B4</t>
  </si>
  <si>
    <t>5BAFD6F38BB487C462D631067540B05BAFD6E37FA422947616C3283540B4</t>
  </si>
  <si>
    <t>수성페인트 롤러칠</t>
  </si>
  <si>
    <t>외부, 2회, 1급, 합성수지에멀션페인트</t>
  </si>
  <si>
    <t>호표 104</t>
  </si>
  <si>
    <t>5BAFD6F38BB487C462D6A428857874</t>
  </si>
  <si>
    <t>5BAFD6F38BB487C462D631067540B05BAFD6F38BB487C462D6A428857874</t>
  </si>
  <si>
    <t>2회</t>
  </si>
  <si>
    <t>호표 105</t>
  </si>
  <si>
    <t>5BAFD6F38BB487C462D6A40DC54981</t>
  </si>
  <si>
    <t>5BAFD6F38BB487C462D631067540B05BAFD6F38BB487C462D6A40DC54981</t>
  </si>
  <si>
    <t>바탕만들기+수성페인트 롤러칠  내부, 2회, con'c·mortar면, 친환경  M2  건축 11-1-1,-2-2   ( 호표 44 )</t>
  </si>
  <si>
    <t>con'c, mortar면 바탕만들기</t>
  </si>
  <si>
    <t>내부, 친환경</t>
  </si>
  <si>
    <t>호표 106</t>
  </si>
  <si>
    <t>5BAFD6E37FA422947616EE76C57296</t>
  </si>
  <si>
    <t>5BAFD6F38BB487C46756E49D85B1B75BAFD6E37FA422947616EE76C57296</t>
  </si>
  <si>
    <t>내부, 2회, 친환경페인트</t>
  </si>
  <si>
    <t>호표 107</t>
  </si>
  <si>
    <t>5BAFD6F38BB487C46756C9A555C22F</t>
  </si>
  <si>
    <t>5BAFD6F38BB487C46756E49D85B1B75BAFD6F38BB487C46756C9A555C22F</t>
  </si>
  <si>
    <t>5BAFD6F38BB487C46756E49D85B1B75BAFD6F38BB487C462D6A40DC54981</t>
  </si>
  <si>
    <t>바탕만들기+수성페인트 롤러칠  내부, 2회, G.B.면 줄퍼티, 친환경  M2  건축 11-1-2,-2-2   ( 호표 45 )</t>
  </si>
  <si>
    <t>건축 11-1-2,-2-2</t>
  </si>
  <si>
    <t>석고보드면 바탕만들기</t>
  </si>
  <si>
    <t>줄퍼티</t>
  </si>
  <si>
    <t>호표 108</t>
  </si>
  <si>
    <t>5BAFD6E37FA422947616DDAD257C1D</t>
  </si>
  <si>
    <t>5BAFD6F38BB487C46756E4E595E5CD5BAFD6E37FA422947616DDAD257C1D</t>
  </si>
  <si>
    <t>5BAFD6F38BB487C46756E4E595E5CD5BAFD6F38BB487C46756C9A555C22F</t>
  </si>
  <si>
    <t>5BAFD6F38BB487C46756E4E595E5CD5BAFD6F38BB487C462D6A40DC54981</t>
  </si>
  <si>
    <t>콘크리트구조물 헐기(인력)  소형브레이커(전기식), 철근, 2.3m3/일당  M3  유지 3-1-1   ( 호표 46 )</t>
  </si>
  <si>
    <t>유지 3-1-1</t>
  </si>
  <si>
    <t>착암공</t>
  </si>
  <si>
    <t>5B7CF6C2A1242C643E264616F556D09CBBD0F6</t>
  </si>
  <si>
    <t>5BAE261BB5E43AC4DA661883D5C2C25B7CF6C2A1242C643E264616F556D09CBBD0F6</t>
  </si>
  <si>
    <t>5BAE261BB5E43AC4DA661883D5C2C25B7CF6C2A1242C643E264616F556D09CBBD198</t>
  </si>
  <si>
    <t>소형브레이커(전기식)</t>
  </si>
  <si>
    <t>1.5kw</t>
  </si>
  <si>
    <t>호표 109</t>
  </si>
  <si>
    <t>5CB3566520C4CF64A296763765640F434B18BE75</t>
  </si>
  <si>
    <t>5BAE261BB5E43AC4DA661883D5C2C25CB3566520C4CF64A296763765640F434B18BE75</t>
  </si>
  <si>
    <t>인력품의 1%</t>
  </si>
  <si>
    <t>5BAE261BB5E43AC4DA661883D5C2C25AB7E6810CF4E20460D6F097253A001</t>
  </si>
  <si>
    <t>각파이프 및 그레이팅철거(인력)  바닥  일당     ( 호표 47 )</t>
  </si>
  <si>
    <t>철골재 철거(인력)</t>
  </si>
  <si>
    <t>아세틸렌(산소포함) 사용, 1.4ton/일당</t>
  </si>
  <si>
    <t>호표 110</t>
  </si>
  <si>
    <t>5BAE261BB2147474E6864217B5EAC0</t>
  </si>
  <si>
    <t>5BAE261BB2147474E6864217B5E94B5BAE261BB2147474E6864217B5EAC0</t>
  </si>
  <si>
    <t>경량칸막이 철거(내부칸막이)  벽, T100mm  M2     ( 호표 48 )</t>
  </si>
  <si>
    <t>경량칸막이 철거</t>
  </si>
  <si>
    <t>해체재 재사용 안 함</t>
  </si>
  <si>
    <t>호표 111</t>
  </si>
  <si>
    <t>5BAE261BB79468C4AA366334E5BD55</t>
  </si>
  <si>
    <t>5BAE261BBEC44B4489F69557E5A96D5BAE261BB79468C4AA366334E5BD55</t>
  </si>
  <si>
    <t>경량칸막이 철거(벽측마감)  벽, T80mm  M2     ( 호표 49 )</t>
  </si>
  <si>
    <t>5BAE261BBEC44B4489F69557E5AA525BAE261BB79468C4AA366334E5BD55</t>
  </si>
  <si>
    <t>루버 철거  벽, 목재틀50*50+루버T30mm  M2     ( 호표 50 )</t>
  </si>
  <si>
    <t>5BAE261BBEC44B4489F69557E5ABB85B7CF6C2A1242C643E264616F556D09CBBD198</t>
  </si>
  <si>
    <t>벤치 철거  L:1200  개     ( 호표 51 )</t>
  </si>
  <si>
    <t>5BAE2618E104C044BD16CC7E95036E5B7CF6C2A1242C643E264616F556D09CBBD198</t>
  </si>
  <si>
    <t>유리수조 철거  635*3000  개     ( 호표 52 )</t>
  </si>
  <si>
    <t>5BAE2618E104C044BD16CC7E95036B5B7CF6C2A1242C643E264616F556D09CBBD198</t>
  </si>
  <si>
    <t>보도블럭 철거  인력철거  M2  토목 1-10-21   ( 호표 53 )</t>
  </si>
  <si>
    <t>토목 1-10-21</t>
  </si>
  <si>
    <t>보도용 블록 인력철거</t>
  </si>
  <si>
    <t>A-TYPE: 공원, 단지내 보도</t>
  </si>
  <si>
    <t>산근 2</t>
  </si>
  <si>
    <t>5B8B461E062457A477A62EBE75315A</t>
  </si>
  <si>
    <t>5BAE261BBEC44B4488D65068F5C3935B8B461E062457A477A62EBE75315A</t>
  </si>
  <si>
    <t>창호 철거(인력)  강재문  M2     ( 호표 54 )</t>
  </si>
  <si>
    <t>창호공</t>
  </si>
  <si>
    <t>5B7CF6C2A1242C643E264616F556D09CBBD343</t>
  </si>
  <si>
    <t>5BAE2618E104C044BD16CC7E95027D5B7CF6C2A1242C643E264616F556D09CBBD343</t>
  </si>
  <si>
    <t>창호 철거(인력)  강재창  M2     ( 호표 55 )</t>
  </si>
  <si>
    <t>5BAE2618E104C044BD16CC7E95027F5B7CF6C2A1242C643E264616F556D09CBBD343</t>
  </si>
  <si>
    <t>가로등 이설  기존사용  개소     ( 호표 56 )</t>
  </si>
  <si>
    <t>내선전공</t>
  </si>
  <si>
    <t>5B7CF6C2A1242C643E264616F556D09CBBD619</t>
  </si>
  <si>
    <t>5BAE2618E104C044BD16CC7E9508805B7CF6C2A1242C643E264616F556D09CBBD619</t>
  </si>
  <si>
    <t>5BAE2618E104C044BD16CC7E9508805B7CF6C2A1242C643E264616F556D09CBBD198</t>
  </si>
  <si>
    <t>5BAE2618E104C044BD16CC7E9508805AB7E6810CF4E20460D6F097253A001</t>
  </si>
  <si>
    <t>잔디붙임  한국형잔디  M2  공통 4-1-1   ( 호표 57 )</t>
  </si>
  <si>
    <t>공통 4-1-1</t>
  </si>
  <si>
    <t>잔디</t>
  </si>
  <si>
    <t>잔디, 한국형잔디, 0.4*0.1*0.015</t>
  </si>
  <si>
    <t>5CA2F61BFFD43F04DEC602DC55F1ED1DE8050F</t>
  </si>
  <si>
    <t>5B8A16750C7469D498369AC6C599E35CA2F61BFFD43F04DEC602DC55F1ED1DE8050F</t>
  </si>
  <si>
    <t>조경공</t>
  </si>
  <si>
    <t>5B7CF6C2A1242C643E264616F556D09CBBD2A9</t>
  </si>
  <si>
    <t>5B8A16750C7469D498369AC6C599E35B7CF6C2A1242C643E264616F556D09CBBD2A9</t>
  </si>
  <si>
    <t>5B8A16750C7469D498369AC6C599E35B7CF6C2A1242C643E264616F556D09CBBD198</t>
  </si>
  <si>
    <t>씽크대제작설치  L900(상부스텐마감) &lt;현장설치도&gt;  개소     ( 호표 58 )</t>
  </si>
  <si>
    <t>씽크대</t>
  </si>
  <si>
    <t>L900(상부스텐마감)</t>
  </si>
  <si>
    <t>5C861686063497149B86B15B755523CE045B21</t>
  </si>
  <si>
    <t>5BAFC684D944E5B432D6F2835588595C861686063497149B86B15B755523CE045B21</t>
  </si>
  <si>
    <t>건설폐기물 -중간처리  폐콘크리트  톤  한국건설자원협회   ( 호표 59 )</t>
  </si>
  <si>
    <t>한국건설자원협회</t>
  </si>
  <si>
    <t>이물질이 없는 순수한 폐콘크리트</t>
  </si>
  <si>
    <t>TON</t>
  </si>
  <si>
    <t>5BE7E67111F473B498C6FA68F5405D8230B13A</t>
  </si>
  <si>
    <t>5BAF2682B5648F64B81678B74552B95BE7E67111F473B498C6FA68F5405D8230B13A</t>
  </si>
  <si>
    <t>건설폐기물 -중간처리  혼합건설폐기물(건설폐재류+가연성 5%이하)  톤  한국건설자원협회   ( 호표 60 )</t>
  </si>
  <si>
    <t>혼합건설폐기물</t>
  </si>
  <si>
    <t>건설폐재류에 가연성 5% 이하 혼합</t>
  </si>
  <si>
    <t>5BE7E67111F473B498C6FA68F5405D8230B6BD</t>
  </si>
  <si>
    <t>5BAF2682B5648F64B81678B77526155BE7E67111F473B498C6FA68F5405D8230B6BD</t>
  </si>
  <si>
    <t>건설폐기물 -매립  혼합건설폐기물(폐유리,폐타일,폐자기+가연성 5%이하)  톤  한국건설자원협회   ( 호표 61 )</t>
  </si>
  <si>
    <t>불연성 건설폐기물에 가연성 5% 이하 혼합</t>
  </si>
  <si>
    <t>5BE7E67111F473B498C6FA68F5405D8237E190</t>
  </si>
  <si>
    <t>5BAF2682B5648F64BBE6A06F15FF715BE7E67111F473B498C6FA68F5405D8237E190</t>
  </si>
  <si>
    <t>건설폐기물 -매립  혼합건설폐기물(폐보드,폐판넬+가연성 5%이하)  톤  한국건설자원협회   ( 호표 62 )</t>
  </si>
  <si>
    <t>그 밖의 건설폐기물에 가연성 5% 이하 혼합</t>
  </si>
  <si>
    <t>5BE7E67111F473B498C6FA68F5405D8236D8F1</t>
  </si>
  <si>
    <t>5BAF2682B5648F64BBE6A06F15FF725BE7E67111F473B498C6FA68F5405D8236D8F1</t>
  </si>
  <si>
    <t>건설폐기물  폐목재  톤  한국목재재활용협회   ( 호표 63 )</t>
  </si>
  <si>
    <t>한국목재재활용협회</t>
  </si>
  <si>
    <t>5BE7E67111F473B498C6FA68F5405D823530A0</t>
  </si>
  <si>
    <t>5BAF2682B5648F64BBE6A0795595E75BE7E67111F473B498C6FA68F5405D823530A0</t>
  </si>
  <si>
    <t>건설폐기물운반비  폐목재  톤  한국목재재활용협회   ( 호표 64 )</t>
  </si>
  <si>
    <t>폐기물운반비</t>
  </si>
  <si>
    <t>5BE7E67111F473B498C6FA68F5405D823537D1</t>
  </si>
  <si>
    <t>5BAF2682B5648F64BBE6A0795595EB5BE7E67111F473B498C6FA68F5405D823537D1</t>
  </si>
  <si>
    <t>건설폐재류 운반비  24톤 덤프트럭, 30km  톤  한국건설자원협회   ( 호표 65 )</t>
  </si>
  <si>
    <t>5BE7E67111F473B498C6FA68F54162C62986E2</t>
  </si>
  <si>
    <t>5BAF2682B5648F64BBE6A0795594DD5BE7E67111F473B498C6FA68F54162C62986E2</t>
  </si>
  <si>
    <t>혼합건설폐기물 운반비  24톤 암롤트럭, 30km  톤  한국건설자원협회   ( 호표 66 )</t>
  </si>
  <si>
    <t>5BE7E67111F473B498C6FA68F54162C629832E</t>
  </si>
  <si>
    <t>5BAF2682B5648F64BBE6A0795591095BE7E67111F473B498C6FA68F54162C629832E</t>
  </si>
  <si>
    <t>강관 조립말비계(이동식)설치 및 해체  높이 2m, 노무비  대  공통 2-7-4   ( 호표 67 )</t>
  </si>
  <si>
    <t>공통 2-7-4</t>
  </si>
  <si>
    <t>비계공</t>
  </si>
  <si>
    <t>5B7CF6C2A1242C643E264616F556D09CBBD19C</t>
  </si>
  <si>
    <t>5BAF268735F4B2A427F6A1F6C5F8B25B7CF6C2A1242C643E264616F556D09CBBD19C</t>
  </si>
  <si>
    <t>5BAF268735F4B2A427F6A1F6C5F8B25B7CF6C2A1242C643E264616F556D09CBBD198</t>
  </si>
  <si>
    <t>강관 조립말비계(이동식)설치 및 해체  높이 4m, 노무비  대  공통 2-7-4   ( 호표 68 )</t>
  </si>
  <si>
    <t>5BAF268735F4B2A427F6A1F6C5FB065B7CF6C2A1242C643E264616F556D09CBBD19C</t>
  </si>
  <si>
    <t>5BAF268735F4B2A427F6A1F6C5FB065B7CF6C2A1242C643E264616F556D09CBBD198</t>
  </si>
  <si>
    <t>굴착기(무한궤도)  0.2㎥  HR  공통 8-3,4(0201)   ( 호표 69 )</t>
  </si>
  <si>
    <t>A</t>
  </si>
  <si>
    <t>공통 8-3,4(0201)</t>
  </si>
  <si>
    <t>천원</t>
  </si>
  <si>
    <t>5CB3566520C49224026606C1754A948EB5246C</t>
  </si>
  <si>
    <t>5CB3566520C49224026606C1754A948EB5246C835CB3566520C49224026606C1754A948EB5246C</t>
  </si>
  <si>
    <t>경유</t>
  </si>
  <si>
    <t>경유, 저유황</t>
  </si>
  <si>
    <t>5CA2A69898D4E9F46446D09D55FC21B7268256</t>
  </si>
  <si>
    <t>5CB3566520C49224026606C1754A948EB5246C835CA2A69898D4E9F46446D09D55FC21B7268256</t>
  </si>
  <si>
    <t>주연료비의 21%</t>
  </si>
  <si>
    <t>5CB3566520C49224026606C1754A948EB5246C835AB7E6810CF4E20460D6F097253A001</t>
  </si>
  <si>
    <t>건설기계운전사</t>
  </si>
  <si>
    <t>5B7CF6C2A1242C643E264616F556D09CBBD57D</t>
  </si>
  <si>
    <t>5CB3566520C49224026606C1754A948EB5246C835B7CF6C2A1242C643E264616F556D09CBBD57D</t>
  </si>
  <si>
    <t>물탱크(살수차)  5500L  HR  공통 8-3,4(7204)   ( 호표 70 )</t>
  </si>
  <si>
    <t>공통 8-3,4(7204)</t>
  </si>
  <si>
    <t>5CB3566520C4EA04A0B6FC87053773A15D8EBA</t>
  </si>
  <si>
    <t>5CB3566520C4EA04A0B6FC87053773A15D8EBA8A5CB3566520C4EA04A0B6FC87053773A15D8EBA</t>
  </si>
  <si>
    <t>5CB3566520C4EA04A0B6FC87053773A15D8EBA8A5CA2A69898D4E9F46446D09D55FC21B7268256</t>
  </si>
  <si>
    <t>주연료비의 30%</t>
  </si>
  <si>
    <t>5CB3566520C4EA04A0B6FC87053773A15D8EBA8A5AB7E6810CF4E20460D6F097253A001</t>
  </si>
  <si>
    <t>화물차운전사</t>
  </si>
  <si>
    <t>5B7CF6C2A1242C643E264616F556D09CBBD57C</t>
  </si>
  <si>
    <t>5CB3566520C4EA04A0B6FC87053773A15D8EBA8A5B7CF6C2A1242C643E264616F556D09CBBD57C</t>
  </si>
  <si>
    <t>진동롤러(핸드가이드식)  0.7ton  HR  공통 8-3,4(1305)   ( 호표 71 )</t>
  </si>
  <si>
    <t>공통 8-3,4(1305)</t>
  </si>
  <si>
    <t>5CB3566520C481A409B629FB15808269A4B88B</t>
  </si>
  <si>
    <t>5CB3566520C481A409B629FB15808269A4B88BF15CB3566520C481A409B629FB15808269A4B88B</t>
  </si>
  <si>
    <t>5CB3566520C481A409B629FB15808269A4B88BF15CA2A69898D4E9F46446D09D55FC21B7268256</t>
  </si>
  <si>
    <t>주연료비의 13%</t>
  </si>
  <si>
    <t>5CB3566520C481A409B629FB15808269A4B88BF15AB7E6810CF4E20460D6F097253A001</t>
  </si>
  <si>
    <t>일반기계운전사</t>
  </si>
  <si>
    <t>5B7CF6C2A1242C643E264616F556D09CBBD46E</t>
  </si>
  <si>
    <t>5CB3566520C481A409B629FB15808269A4B88BF15B7CF6C2A1242C643E264616F556D09CBBD46E</t>
  </si>
  <si>
    <t>유로폼 - 재료비  6회, 간단  10M2  공통 6-3-3.2   ( 호표 72 )</t>
  </si>
  <si>
    <t>공통 6-3-3.2</t>
  </si>
  <si>
    <t>5BAF760975E43EA45886D2CAA571B55C8616860984411415A6038185DF66C3E12CF1</t>
  </si>
  <si>
    <t>내부패널 / 부자재 / 소모자재</t>
  </si>
  <si>
    <t>주자재비의 29%</t>
  </si>
  <si>
    <t>5BAF760975E43EA45886D2CAA571B55AB7E6810CF4E20460D6F097253A001</t>
  </si>
  <si>
    <t>유로폼 - 인력투입  간단, 수직고 7m까지  M2  공통 6-3-3.3   ( 호표 73 )</t>
  </si>
  <si>
    <t>공통 6-3-3.3</t>
  </si>
  <si>
    <t>5BAF760975E43EA45886FD93F57B955B7CF6C2A1242C643E264616F556D09CBBD19D</t>
  </si>
  <si>
    <t>5BAF760975E43EA45886FD93F57B955B7CF6C2A1242C643E264616F556D09CBBD198</t>
  </si>
  <si>
    <t>5BAF760975E43EA45886FD93F57B955AB7E6810CF4E20460D6F0972538003</t>
  </si>
  <si>
    <t>잡철물 제작 및 설치  현장제작 설치(복잡), 일반철재  kg  건축 8-3-1, 비고   ( 호표 74 )</t>
  </si>
  <si>
    <t>건축 8-3-1, 비고</t>
  </si>
  <si>
    <t>철공</t>
  </si>
  <si>
    <t>5B7CF6C2A1242C643E264616F556D09CBBD193</t>
  </si>
  <si>
    <t>5BAF9658C9A4869472B696C995EE345B7CF6C2A1242C643E264616F556D09CBBD193</t>
  </si>
  <si>
    <t>용접공</t>
  </si>
  <si>
    <t>5B7CF6C2A1242C643E264616F556D09CBBD0F1</t>
  </si>
  <si>
    <t>5BAF9658C9A4869472B696C995EE345B7CF6C2A1242C643E264616F556D09CBBD0F1</t>
  </si>
  <si>
    <t>5BAF9658C9A4869472B696C995EE345B7CF6C2A1242C643E264616F556D09CBBD199</t>
  </si>
  <si>
    <t>5BAF9658C9A4869472B696C995EE345B7CF6C2A1242C643E264616F556D09CBBD198</t>
  </si>
  <si>
    <t>인력품의 5%</t>
  </si>
  <si>
    <t>5BAF9658C9A4869472B696C995EE345AB7E6810CF4E20460D6F097253A001</t>
  </si>
  <si>
    <t>5BAF9658C9A4869472B696C995EE345AB7E6810CF4E20460D6F0972539002</t>
  </si>
  <si>
    <t>마루바탕 설치  합판 깔기 기준  M2  건축 4-1-3   ( 호표 75 )</t>
  </si>
  <si>
    <t>건축 4-1-3</t>
  </si>
  <si>
    <t>건축목공</t>
  </si>
  <si>
    <t>5B7CF6C2A1242C643E264616F556D09CBBD344</t>
  </si>
  <si>
    <t>5BAFA6BDF424BFB40186CBD8C5F2B75B7CF6C2A1242C643E264616F556D09CBBD344</t>
  </si>
  <si>
    <t>5BAFA6BDF424BFB40186CBD8C5F2B75B7CF6C2A1242C643E264616F556D09CBBD198</t>
  </si>
  <si>
    <t>인력품의 4%</t>
  </si>
  <si>
    <t>5BAFA6BDF424BFB40186CBD8C5F2B75AB7E6810CF4E20460D6F097253A001</t>
  </si>
  <si>
    <t>벽체틀 설치(미송)  60*30, @450*600  M2  건축 4-2-1   ( 호표 76 )</t>
  </si>
  <si>
    <t>건축 4-2-1</t>
  </si>
  <si>
    <t>각재</t>
  </si>
  <si>
    <t>각재, 미송</t>
  </si>
  <si>
    <t>재</t>
  </si>
  <si>
    <t>5C86168600943E14DE26439055A36C4DDE8A53</t>
  </si>
  <si>
    <t>5BAFA6BE9E6484343BD6D86E6555565C86168600943E14DE26439055A36C4DDE8A53</t>
  </si>
  <si>
    <t>5BAFA6BE9E6484343BD6D86E6555565AB7E6810CF4E20460D6F097253A001</t>
  </si>
  <si>
    <t>벽체틀 설치</t>
  </si>
  <si>
    <t>자재 별도</t>
  </si>
  <si>
    <t>호표 79</t>
  </si>
  <si>
    <t>5BAFA6BE9E64A714365675FC459BE2</t>
  </si>
  <si>
    <t>5BAFA6BE9E6484343BD6D86E6555565BAFA6BE9E64A714365675FC459BE2</t>
  </si>
  <si>
    <t>벽, 합판붙임  12.0mm*2겹(내수합판포함)  M2     ( 호표 77 )</t>
  </si>
  <si>
    <t>5BAFC68A6774C6F48B96DD4BE5EB135CA2E6751454C824E2B64EACC5D6B58101CA8E</t>
  </si>
  <si>
    <t>벽체합판 설치</t>
  </si>
  <si>
    <t>합판 별도</t>
  </si>
  <si>
    <t>호표 80</t>
  </si>
  <si>
    <t>5BAFC68A6774C6F48B96DD5EC52137</t>
  </si>
  <si>
    <t>5BAFC68A6774C6F48B96DD4BE5EB135BAFC68A6774C6F48B96DD5EC52137</t>
  </si>
  <si>
    <t>석고판 나사 고정(바탕용)  벽, 석고보드(일반),12.5T*2겹 붙임  M2  건축 5-3-1   ( 호표 78 )</t>
  </si>
  <si>
    <t>건축 5-3-1</t>
  </si>
  <si>
    <t>석고보드</t>
  </si>
  <si>
    <t>석고보드, 평보드, 12.5*900*2400mm(㎡)</t>
  </si>
  <si>
    <t>5C86168606349724A2E6861A45E1EF919622F6</t>
  </si>
  <si>
    <t>5BAFC68A61D45364D056B5D115EDDA5C86168606349724A2E6861A45E1EF919622F6</t>
  </si>
  <si>
    <t>5BAFC68A61D45364D056B5D115EDDA5AB7E6810CF4E20460D6F097253A001</t>
  </si>
  <si>
    <t>석고판(나사고정) 설치 - 바탕용</t>
  </si>
  <si>
    <t>벽, 2겹 붙임</t>
  </si>
  <si>
    <t>호표 81</t>
  </si>
  <si>
    <t>5BAFC68A61D45364D056B26A05CA29</t>
  </si>
  <si>
    <t>5BAFC68A61D45364D056B5D115EDDA5BAFC68A61D45364D056B26A05CA29</t>
  </si>
  <si>
    <t>벽체틀 설치  자재 별도  M2  건축 4-2-1   ( 호표 79 )</t>
  </si>
  <si>
    <t>5BAFA6BE9E64A714365675FC459BE25B7CF6C2A1242C643E264616F556D09CBBD344</t>
  </si>
  <si>
    <t>5BAFA6BE9E64A714365675FC459BE25B7CF6C2A1242C643E264616F556D09CBBD198</t>
  </si>
  <si>
    <t>5BAFA6BE9E64A714365675FC459BE25AB7E6810CF4E20460D6F097253A001</t>
  </si>
  <si>
    <t>벽체합판 설치  합판 별도  M2  건축 4-2-3   ( 호표 80 )</t>
  </si>
  <si>
    <t>건축 4-2-3</t>
  </si>
  <si>
    <t>5BAFC68A6774C6F48B96DD5EC521375B7CF6C2A1242C643E264616F556D09CBBD344</t>
  </si>
  <si>
    <t>5BAFC68A6774C6F48B96DD5EC521375B7CF6C2A1242C643E264616F556D09CBBD198</t>
  </si>
  <si>
    <t>5BAFC68A6774C6F48B96DD5EC521375AB7E6810CF4E20460D6F097253A001</t>
  </si>
  <si>
    <t>석고판(나사고정) 설치 - 바탕용  벽, 2겹 붙임  M2  건축 5-3-1   ( 호표 81 )</t>
  </si>
  <si>
    <t>내장공</t>
  </si>
  <si>
    <t>5B7CF6C2A1242C643E264616F556D09CBBD2A1</t>
  </si>
  <si>
    <t>5BAFC68A61D45364D056B26A05CA295B7CF6C2A1242C643E264616F556D09CBBD2A1</t>
  </si>
  <si>
    <t>5BAFC68A61D45364D056B26A05CA295B7CF6C2A1242C643E264616F556D09CBBD198</t>
  </si>
  <si>
    <t>5BAFC68A61D45364D056B26A05CA295AB7E6810CF4E20460D6F097253A001</t>
  </si>
  <si>
    <t>수밀코킹  재료비 별도  M  건축 6-6-1   ( 호표 82 )</t>
  </si>
  <si>
    <t>코킹공</t>
  </si>
  <si>
    <t>기타 직종</t>
  </si>
  <si>
    <t>5B7CF6C2A1242C643E260869F58615640DF309</t>
  </si>
  <si>
    <t>5BAFB6A5D7F408248E8651F84549FC5B7CF6C2A1242C643E260869F58615640DF309</t>
  </si>
  <si>
    <t>스테인리스 CAP  D60*1.2t  개     ( 호표 83 )</t>
  </si>
  <si>
    <t>스테인리스강판, STS304, 1.2mm</t>
  </si>
  <si>
    <t>5C86168600942C24031610CE85F5ED257CA475</t>
  </si>
  <si>
    <t>5BAF96561C1444B46EF6DAC795E88A5C86168600942C24031610CE85F5ED257CA475</t>
  </si>
  <si>
    <t>5BAF96561C1444B46EF6DAC795E88A5BAF9658C9A48694734603F1F54B5C</t>
  </si>
  <si>
    <t>5BAF96561C1444B46EF6DAC795E88A5CA2E6751F649F348B9667ABA593430702E818</t>
  </si>
  <si>
    <t>용접식난간 설치  현장제작 설치, 경량철물(스테인리스)  kg  건축 8-2-1   ( 호표 84 )</t>
  </si>
  <si>
    <t>건축 8-2-1</t>
  </si>
  <si>
    <t>5BAF96561C1444B46CC6F91C7564575B7CF6C2A1242C643E264616F556D09CBBD0F1</t>
  </si>
  <si>
    <t>5BAF96561C1444B46CC6F91C7564575B7CF6C2A1242C643E264616F556D09CBBD193</t>
  </si>
  <si>
    <t>5BAF96561C1444B46CC6F91C7564575B7CF6C2A1242C643E264616F556D09CBBD198</t>
  </si>
  <si>
    <t>5BAF96561C1444B46CC6F91C7564575AB7E6810CF4E20460D6F097253A001</t>
  </si>
  <si>
    <t>5BAF96561C1444B46CC6F91C7564575AB7E6810CF4E20460D6F0972539002</t>
  </si>
  <si>
    <t>잡철물 제작 및 설치  현장제작 설치, 경량철재  kg  건축 8-3-1   ( 호표 85 )</t>
  </si>
  <si>
    <t>건축 8-3-1</t>
  </si>
  <si>
    <t>5BAF9658C9A48694734603F1F54B5C5B7CF6C2A1242C643E264616F556D09CBBD193</t>
  </si>
  <si>
    <t>5BAF9658C9A48694734603F1F54B5C5B7CF6C2A1242C643E264616F556D09CBBD0F1</t>
  </si>
  <si>
    <t>5BAF9658C9A48694734603F1F54B5C5B7CF6C2A1242C643E264616F556D09CBBD199</t>
  </si>
  <si>
    <t>5BAF9658C9A48694734603F1F54B5C5B7CF6C2A1242C643E264616F556D09CBBD198</t>
  </si>
  <si>
    <t>5BAF9658C9A48694734603F1F54B5C5AB7E6810CF4E20460D6F097253A001</t>
  </si>
  <si>
    <t>5BAF9658C9A48694734603F1F54B5C5AB7E6810CF4E20460D6F0972539002</t>
  </si>
  <si>
    <t>창호유리설치 / 판유리  유리두께 12mm 이하  M2  건축 10-3-1   ( 호표 86 )</t>
  </si>
  <si>
    <t>5BAFF639A8545A0498968B1585BC435B7CF6C2A1242C643E264616F556D09CBBD342</t>
  </si>
  <si>
    <t>5BAFF639A8545A0498968B1585BC435B7CF6C2A1242C643E264616F556D09CBBD198</t>
  </si>
  <si>
    <t>수밀코킹(실리콘)  10㎜*10㎜  M  건축 6-6-1   ( 호표 87 )</t>
  </si>
  <si>
    <t>실링재, 실리콘, 비초산, 건축외장용, 비오염</t>
  </si>
  <si>
    <t>5C8606E26BC45C148D36AE7055C9A809142195</t>
  </si>
  <si>
    <t>5BAFB6A5D5C41E24BBD63651E5DDC15C8606E26BC45C148D36AE7055C9A809142195</t>
  </si>
  <si>
    <t>5BAFB6A5D5C41E24BBD63651E5DDC15BAFB6A5D7F408248E8651F84549FC</t>
  </si>
  <si>
    <t>스텐레스창틀설치  창상부, 50*80*1.5mm  M     ( 호표 88 )</t>
  </si>
  <si>
    <t>스텐레스후레임(헤어라인)</t>
  </si>
  <si>
    <t>스텐1.5T(철판1.6T보강)</t>
  </si>
  <si>
    <t>호표 91</t>
  </si>
  <si>
    <t>5BAFF63C7B24D6F49996E30D758B15</t>
  </si>
  <si>
    <t>5BAFF637FF74ACA4B776F6B655FAB35BAFF63C7B24D6F49996E30D758B15</t>
  </si>
  <si>
    <t>스텐레스창틀설치  창측면, 50*80*1.5mm  M     ( 호표 89 )</t>
  </si>
  <si>
    <t>5BAFF637FF74ACA4B776F6B655FAB05BAFF63C7B24D6F49996E30D758B15</t>
  </si>
  <si>
    <t>스텐레스창틀설치  창하부, 30*80*1.5mm  M     ( 호표 90 )</t>
  </si>
  <si>
    <t>5BAFF637FF74ACA4B776F6B655FAA85BAFF63C7B24D6F49996E30D758B15</t>
  </si>
  <si>
    <t>스텐레스후레임(헤어라인)  스텐1.5T(철판1.6T보강)  M2     ( 호표 91 )</t>
  </si>
  <si>
    <t>스테인리스헤어라인판(STS 304) (HL)</t>
  </si>
  <si>
    <t>스테인리스헤어라인판, 1.5mm, 대리점상차도</t>
  </si>
  <si>
    <t>5C86168600942C24031610CE85F5ED2467D0C1</t>
  </si>
  <si>
    <t>5BAFF63C7B24D6F49996E30D758B155C86168600942C24031610CE85F5ED2467D0C1</t>
  </si>
  <si>
    <t>일반구조용압연강판</t>
  </si>
  <si>
    <t>일반구조용압연강판, 1.6mm</t>
  </si>
  <si>
    <t>5C86168600942C2403160657D5C27E2BA84290</t>
  </si>
  <si>
    <t>5BAFF63C7B24D6F49996E30D758B155C86168600942C2403160657D5C27E2BA84290</t>
  </si>
  <si>
    <t>5BAFF63C7B24D6F49996E30D758B155BAF9658C9A48694734603F1F54B5C</t>
  </si>
  <si>
    <t>현장제작 설치, 일반철재</t>
  </si>
  <si>
    <t>호표 92</t>
  </si>
  <si>
    <t>5BAF9658C9A4869473462EC935B384</t>
  </si>
  <si>
    <t>5BAFF63C7B24D6F49996E30D758B155BAF9658C9A4869473462EC935B384</t>
  </si>
  <si>
    <t>5BAFF63C7B24D6F49996E30D758B155CA2E6751F649F348B9667ABA593430702E818</t>
  </si>
  <si>
    <t>5BAFF63C7B24D6F49996E30D758B155CA2E6751F649F348B9667ABA593430702E93D</t>
  </si>
  <si>
    <t>잡철물 제작 및 설치  현장제작 설치, 일반철재  kg  건축 8-3-1   ( 호표 92 )</t>
  </si>
  <si>
    <t>5BAF9658C9A4869473462EC935B3845B7CF6C2A1242C643E264616F556D09CBBD193</t>
  </si>
  <si>
    <t>5BAF9658C9A4869473462EC935B3845B7CF6C2A1242C643E264616F556D09CBBD0F1</t>
  </si>
  <si>
    <t>5BAF9658C9A4869473462EC935B3845B7CF6C2A1242C643E264616F556D09CBBD199</t>
  </si>
  <si>
    <t>5BAF9658C9A4869473462EC935B3845B7CF6C2A1242C643E264616F556D09CBBD198</t>
  </si>
  <si>
    <t>5BAF9658C9A4869473462EC935B3845AB7E6810CF4E20460D6F097253A001</t>
  </si>
  <si>
    <t>5BAF9658C9A4869473462EC935B3845AB7E6810CF4E20460D6F0972539002</t>
  </si>
  <si>
    <t>스틸후레임설치  아연각관후레임, 50*50*2.3mm  M     ( 호표 93 )</t>
  </si>
  <si>
    <t>50*50*t2.3mm, 3.338kg/m</t>
  </si>
  <si>
    <t>5CF90654C6747BC484B6AC88F5482F8F10B3AE</t>
  </si>
  <si>
    <t>5BAFF637FF74ACA4B776F6B655F8655CF90654C6747BC484B6AC88F5482F8F10B3AE</t>
  </si>
  <si>
    <t>5BAFF637FF74ACA4B776F6B655F8655BAF9658C9A4869473462EC935B384</t>
  </si>
  <si>
    <t>5BAFF637FF74ACA4B776F6B655F8655CA2E6751F649F348B9667ABA593430702E93D</t>
  </si>
  <si>
    <t>스틸후레임설치  아연각관후레임, 100*50*2.3mm  M     ( 호표 94 )</t>
  </si>
  <si>
    <t>100*50*t2.3mm, 5.144kg/m</t>
  </si>
  <si>
    <t>5CF90654C6747BC484B6AC88F5482F8F10B679</t>
  </si>
  <si>
    <t>5BAFF637FF74ACA4B776F6B655F8665CF90654C6747BC484B6AC88F5482F8F10B679</t>
  </si>
  <si>
    <t>5BAFF637FF74ACA4B776F6B655F8665BAF9658C9A4869473462EC935B384</t>
  </si>
  <si>
    <t>5BAFF637FF74ACA4B776F6B655F8665CA2E6751F649F348B9667ABA593430702E93D</t>
  </si>
  <si>
    <t>벽, MDF붙임  9.0mm(MDF포함)  M2  건축 4-2-3   ( 호표 95 )</t>
  </si>
  <si>
    <t>중밀도섬유판</t>
  </si>
  <si>
    <t>중밀도섬유판, 9.0*1220*2440mm</t>
  </si>
  <si>
    <t>5CA2E6751454C824E2B6697815746C23B3E69D</t>
  </si>
  <si>
    <t>5BAFC68A62F4A17420A6C06155B4785CA2E6751454C824E2B6697815746C23B3E69D</t>
  </si>
  <si>
    <t>5BAFC68A62F4A17420A6C06155B4785AB7E6810CF4E20460D6F097253A001</t>
  </si>
  <si>
    <t>5BAFC68A62F4A17420A6C06155B4785BAFC68A6774C6F48B96DD5EC52137</t>
  </si>
  <si>
    <t>스텐레스후레임설치  셔터후레임, 75*45*1.5mm  M     ( 호표 96 )</t>
  </si>
  <si>
    <t>5BAFF637FF74ACA4B776F6B655F94A5BAFF63C7B24D6F49996E30D758B15</t>
  </si>
  <si>
    <t>셔터설치(장치포함)  셔터면적 m2, 5 ~ 10 미만  개소  건축 10-1-6   ( 호표 97 )</t>
  </si>
  <si>
    <t>건축 10-1-6</t>
  </si>
  <si>
    <t>5BAFF63B56341E9478667787A520A15B7CF6C2A1242C643E264616F556D09CBBD343</t>
  </si>
  <si>
    <t>5BAFF63B56341E9478667787A520A15B7CF6C2A1242C643E264616F556D09CBBD198</t>
  </si>
  <si>
    <t>5BAFF63B56341E9478667787A520A15AB7E6810CF4E20460D6F097253A001</t>
  </si>
  <si>
    <t>셔터설치(장치포함)  셔터면적 m2, 5 미만  개소  건축 10-1-6   ( 호표 98 )</t>
  </si>
  <si>
    <t>5BAFF63B56341E9478667787A523755B7CF6C2A1242C643E264616F556D09CBBD343</t>
  </si>
  <si>
    <t>5BAFF63B56341E9478667787A523755B7CF6C2A1242C643E264616F556D09CBBD198</t>
  </si>
  <si>
    <t>5BAFF63B56341E9478667787A523755AB7E6810CF4E20460D6F097253A001</t>
  </si>
  <si>
    <t>도어록 설치 / 일반도어록 목재창호  재료비 별도  개소  건축 10-2-3   ( 호표 99 )</t>
  </si>
  <si>
    <t>건축 10-2-3</t>
  </si>
  <si>
    <t>5BAFF6388374AF848486EA2895B0425B7CF6C2A1242C643E264616F556D09CBBD343</t>
  </si>
  <si>
    <t>5BAFF6388374AF848486EA2895B0425AB7E6810CF4E20460D6F097253A001</t>
  </si>
  <si>
    <t>목재창호 설치 / 여닫이  창호면적 m2, 1.0 ~ 3.0 이하  개소  건축 10-1-1   ( 호표 100 )</t>
  </si>
  <si>
    <t>건축 10-1-1</t>
  </si>
  <si>
    <t>5BAFF63F32A498945866F7C61507DB5B7CF6C2A1242C643E264616F556D09CBBD343</t>
  </si>
  <si>
    <t>5BAFF63F32A498945866F7C61507DB5B7CF6C2A1242C643E264616F556D09CBBD198</t>
  </si>
  <si>
    <t>5BAFF63F32A498945866F7C61507DB5AB7E6810CF4E20460D6F097253A001</t>
  </si>
  <si>
    <t>도어록 설치 / 일반도어록 강재창호  재료비 별도  개소  건축 10-2-3   ( 호표 101 )</t>
  </si>
  <si>
    <t>5BAFF6388374AF848486D9B965D2255B7CF6C2A1242C643E264616F556D09CBBD343</t>
  </si>
  <si>
    <t>5BAFF6388374AF848486D9B965D2255AB7E6810CF4E20460D6F097253A001</t>
  </si>
  <si>
    <t>강재창호 설치 / 여닫이  창호면적 m2, 1.0 ~ 3.0 이하  개소  건축 10-1-2   ( 호표 102 )</t>
  </si>
  <si>
    <t>건축 10-1-2</t>
  </si>
  <si>
    <t>5BAFF63F30F4B2D4F076C63925EB735B7CF6C2A1242C643E264616F556D09CBBD343</t>
  </si>
  <si>
    <t>5BAFF63F30F4B2D4F076C63925EB735B7CF6C2A1242C643E264616F556D09CBBD198</t>
  </si>
  <si>
    <t>5BAFF63F30F4B2D4F076C63925EB735AB7E6810CF4E20460D6F097253A001</t>
  </si>
  <si>
    <t>콘크리트·모르타르면 바탕만들기  노무비  M2  건축 11-1-1   ( 호표 103 )</t>
  </si>
  <si>
    <t>건축 11-1-1</t>
  </si>
  <si>
    <t>퍼티</t>
  </si>
  <si>
    <t>퍼티, 319퍼티, 백색</t>
  </si>
  <si>
    <t>1L=1.55kg</t>
  </si>
  <si>
    <t>5C8606E26A34C814C216DA54954BB273D79A2F</t>
  </si>
  <si>
    <t>5BAFD6E37FA422947616C3283540B45C8606E26A34C814C216DA54954BB273D79A2F</t>
  </si>
  <si>
    <t>도장공</t>
  </si>
  <si>
    <t>5B7CF6C2A1242C643E264616F556D09CBBD34E</t>
  </si>
  <si>
    <t>5BAFD6E37FA422947616C3283540B45B7CF6C2A1242C643E264616F556D09CBBD34E</t>
  </si>
  <si>
    <t>5BAFD6E37FA422947616C3283540B45B7CF6C2A1242C643E264616F556D09CBBD198</t>
  </si>
  <si>
    <t>공구손료 및 잡재료비</t>
  </si>
  <si>
    <t>5BAFD6E37FA422947616C3283540B45AB7E6810CF4E20460D6F097253A001</t>
  </si>
  <si>
    <t>수성페인트 롤러칠  외부, 2회, 1급, 합성수지에멀션페인트  M2  건축 11-2-2   ( 호표 104 )</t>
  </si>
  <si>
    <t>건축 11-2-2</t>
  </si>
  <si>
    <t>수성페인트</t>
  </si>
  <si>
    <t>수성페인트, KSM6010-1종1급, 백색</t>
  </si>
  <si>
    <t>5C8606E26BC45C34BA160017759C71A9C2E5C4</t>
  </si>
  <si>
    <t>5BAFD6F38BB487C462D6A4288578745C8606E26BC45C34BA160017759C71A9C2E5C4</t>
  </si>
  <si>
    <t>수성페인트 롤러칠  2회  M2  건축 11-2-2   ( 호표 105 )</t>
  </si>
  <si>
    <t>5BAFD6F38BB487C462D6A40DC549815B7CF6C2A1242C643E264616F556D09CBBD34E</t>
  </si>
  <si>
    <t>5BAFD6F38BB487C462D6A40DC549815B7CF6C2A1242C643E264616F556D09CBBD198</t>
  </si>
  <si>
    <t>공구손료및잡재료비</t>
  </si>
  <si>
    <t>5BAFD6F38BB487C462D6A40DC549815AB7E6810CF4E20460D6F097253A001</t>
  </si>
  <si>
    <t>con'c, mortar면 바탕만들기  내부, 친환경  M2  건축 11-1-1   ( 호표 106 )</t>
  </si>
  <si>
    <t>퍼티, 친환경, 내부</t>
  </si>
  <si>
    <t>5C8606E26A34C814C216DA54954BB273D4C64E</t>
  </si>
  <si>
    <t>5BAFD6E37FA422947616EE76C572965C8606E26A34C814C216DA54954BB273D4C64E</t>
  </si>
  <si>
    <t>5BAFD6E37FA422947616EE76C572965B7CF6C2A1242C643E264616F556D09CBBD34E</t>
  </si>
  <si>
    <t>5BAFD6E37FA422947616EE76C572965B7CF6C2A1242C643E264616F556D09CBBD198</t>
  </si>
  <si>
    <t>5BAFD6E37FA422947616EE76C572965AB7E6810CF4E20460D6F097253A001</t>
  </si>
  <si>
    <t>수성페인트 롤러칠  내부, 2회, 친환경페인트  M2  건축 11-2-2   ( 호표 107 )</t>
  </si>
  <si>
    <t>수성페인트, 친환경, 내부</t>
  </si>
  <si>
    <t>5C8606E26BC45C34BA16001755ECEB663CCCED</t>
  </si>
  <si>
    <t>5BAFD6F38BB487C46756C9A555C22F5C8606E26BC45C34BA16001755ECEB663CCCED</t>
  </si>
  <si>
    <t>석고보드면 바탕만들기  줄퍼티  M2  건축 11-1-2   ( 호표 108 )</t>
  </si>
  <si>
    <t>건축 11-1-2</t>
  </si>
  <si>
    <t>5BAFD6E37FA422947616DDAD257C1D5C8606E26A34C814C216DA54954BB273D4C64E</t>
  </si>
  <si>
    <t>5BAFD6E37FA422947616DDAD257C1D5B7CF6C2A1242C643E264616F556D09CBBD34E</t>
  </si>
  <si>
    <t>5BAFD6E37FA422947616DDAD257C1D5B7CF6C2A1242C643E264616F556D09CBBD198</t>
  </si>
  <si>
    <t>5BAFD6E37FA422947616DDAD257C1D5AB7E6810CF4E20460D6F097253A001</t>
  </si>
  <si>
    <t>소형브레이커(전기식)  1.5kw  HR  공통 8-3(5220)   ( 호표 109 )</t>
  </si>
  <si>
    <t>공통 8-3(5220)</t>
  </si>
  <si>
    <t>5CB3566520C4CF64A296763765640F434B18BE</t>
  </si>
  <si>
    <t>5CB3566520C4CF64A296763765640F434B18BE755CB3566520C4CF64A296763765640F434B18BE</t>
  </si>
  <si>
    <t>철골재 철거(인력)  아세틸렌(산소포함) 사용, 1.4ton/일당  일당  유지 3-1-3   ( 호표 110 )</t>
  </si>
  <si>
    <t>유지 3-1-3</t>
  </si>
  <si>
    <t>5BAE261BB2147474E6864217B5EAC05B7CF6C2A1242C643E264616F556D09CBBD0F1</t>
  </si>
  <si>
    <t>5BAE261BB2147474E6864217B5EAC05B7CF6C2A1242C643E264616F556D09CBBD198</t>
  </si>
  <si>
    <t>산소가스</t>
  </si>
  <si>
    <t>산소가스, 6000L</t>
  </si>
  <si>
    <t>병</t>
  </si>
  <si>
    <t>대기압상태기준</t>
  </si>
  <si>
    <t>5CA2D66C73045B3497E6D2E6B535942BA7088D</t>
  </si>
  <si>
    <t>5BAE261BB2147474E6864217B5EAC05CA2D66C73045B3497E6D2E6B535942BA7088D</t>
  </si>
  <si>
    <t>아세틸렌가스</t>
  </si>
  <si>
    <t>아세틸렌가스, kg</t>
  </si>
  <si>
    <t>5CA2A69899E47BC462A68343B5CBF460C2721A</t>
  </si>
  <si>
    <t>5BAE261BB2147474E6864217B5EAC05CA2A69899E47BC462A68343B5CBF460C2721A</t>
  </si>
  <si>
    <t>경량칸막이 철거  해체재 재사용 안 함  M2  건축 12-2-1(22년품셈   ( 호표 111 )</t>
  </si>
  <si>
    <t>건축 12-2-1(22년품셈</t>
  </si>
  <si>
    <t>5BAE261BB79468C4AA366334E5BD555B7CF6C2A1242C643E264616F556D09CBBD344</t>
  </si>
  <si>
    <t>5BAE261BB79468C4AA366334E5BD555B7CF6C2A1242C643E264616F556D09CBBD198</t>
  </si>
  <si>
    <t>덤프트럭  2.5ton  HR  공통 8-3,4(0602)   ( 호표 112 )</t>
  </si>
  <si>
    <t>5CB3566520C49264FDA6AE4F8569D91BEBE8685C</t>
  </si>
  <si>
    <t>덤프트럭</t>
  </si>
  <si>
    <t>2.5ton</t>
  </si>
  <si>
    <t>호표 112</t>
  </si>
  <si>
    <t>공통 8-3,4(0602)</t>
  </si>
  <si>
    <t>5CB3566520C49264FDA6AE4F8569D91BEBE868</t>
  </si>
  <si>
    <t>5CB3566520C49264FDA6AE4F8569D91BEBE8685C5CB3566520C49264FDA6AE4F8569D91BEBE868</t>
  </si>
  <si>
    <t>5CB3566520C49264FDA6AE4F8569D91BEBE8685C5CA2A69898D4E9F46446D09D55FC21B7268256</t>
  </si>
  <si>
    <t>주연료비의 38%</t>
  </si>
  <si>
    <t>5CB3566520C49264FDA6AE4F8569D91BEBE8685C5AB7E6810CF4E20460D6F097253A001</t>
  </si>
  <si>
    <t>5CB3566520C49264FDA6AE4F8569D91BEBE8685C5B7CF6C2A1242C643E264616F556D09CBBD57C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</si>
  <si>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</si>
  <si>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</si>
  <si>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</si>
  <si>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</si>
  <si>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</si>
  <si>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</si>
  <si>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</si>
  <si>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</si>
  <si>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</si>
  <si>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</si>
  <si>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</si>
  <si>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>공통 1-2-7</t>
  </si>
  <si>
    <t xml:space="preserve">폐기물소운반  인력소운반 L=30M  톤  공통 1-2-7  ( 산근 1 ) </t>
  </si>
  <si>
    <t>C</t>
  </si>
  <si>
    <t xml:space="preserve"> </t>
  </si>
  <si>
    <t>C!</t>
  </si>
  <si>
    <t xml:space="preserve"> 공통 1-2-7  </t>
  </si>
  <si>
    <t xml:space="preserve">'공통 1-2-7' </t>
  </si>
  <si>
    <t xml:space="preserve">  </t>
  </si>
  <si>
    <t xml:space="preserve"> 인력운반: L = 30M    </t>
  </si>
  <si>
    <t>'인력운반: L = 30M'</t>
  </si>
  <si>
    <t xml:space="preserve">L  운반거리(M)  = 30    </t>
  </si>
  <si>
    <t xml:space="preserve">L '운반거리(M)' = 30 </t>
  </si>
  <si>
    <t xml:space="preserve">T1 1일 실작업시간(480분-30분간)  = 480 - 30 = 450 </t>
  </si>
  <si>
    <t xml:space="preserve">T1'1일 실작업시간(480분-30분간)' = 480 - 30 = ? </t>
  </si>
  <si>
    <t xml:space="preserve">T2 적재적하소요시간(분)   = 2     </t>
  </si>
  <si>
    <t xml:space="preserve">T2'적재적하소요시간(분)'  = 2  </t>
  </si>
  <si>
    <t xml:space="preserve">V  왕복평균속도(M/HR)  = 2500     </t>
  </si>
  <si>
    <t xml:space="preserve">V '왕복평균속도(m/hr)' = 2500  </t>
  </si>
  <si>
    <t xml:space="preserve">N  1일운반횟수(회)  =(V*T1)/((120*L)+(V*T2))= 130.81 </t>
  </si>
  <si>
    <t xml:space="preserve">N '1일운반횟수(회)' =(V*T1)/((120*L)+(V*T2))= ? </t>
  </si>
  <si>
    <t xml:space="preserve">Q  1회운반량(KG) = 25      </t>
  </si>
  <si>
    <t xml:space="preserve">q '1회운반량(KG)'= 25   </t>
  </si>
  <si>
    <t xml:space="preserve">Q  1일운반량(TON) = N*Q/1000 = 3.27 </t>
  </si>
  <si>
    <t xml:space="preserve">Q '1일운반량(TON)'= N*q/1000 = ?   </t>
  </si>
  <si>
    <t xml:space="preserve">172068 인 /Q = 52620.1 </t>
  </si>
  <si>
    <t xml:space="preserve">~L001010101000002.T~'인'/Q = ?LA+ </t>
  </si>
  <si>
    <t xml:space="preserve">  소  계    </t>
  </si>
  <si>
    <t>&gt;'소  계'</t>
  </si>
  <si>
    <t xml:space="preserve">  총  계</t>
  </si>
  <si>
    <t xml:space="preserve">보도용 블록 인력철거  A-TYPE: 공원, 단지내 보도  M2  토목 1-10-21  ( 산근 2 ) </t>
  </si>
  <si>
    <t xml:space="preserve">Q1 1일시공량(M2/일)  =360   </t>
  </si>
  <si>
    <t>q1'1일시공량(M2/일)' =360</t>
  </si>
  <si>
    <t xml:space="preserve">Q  시간당 작업량(M2/HR)  =Q1/8= 45 </t>
  </si>
  <si>
    <t>Q '시간당 작업량(M2/HR)' =q1/8=?</t>
  </si>
  <si>
    <t xml:space="preserve"> ◈배치인원 </t>
  </si>
  <si>
    <t>'◈배치인원'</t>
  </si>
  <si>
    <t xml:space="preserve"> [1]=0, [2]=0    </t>
  </si>
  <si>
    <t xml:space="preserve"> [1]=0, [2]=0 </t>
  </si>
  <si>
    <t xml:space="preserve"> 1.인력 </t>
  </si>
  <si>
    <t>'1.인력'</t>
  </si>
  <si>
    <t xml:space="preserve"> 포 장 공 2인/8HR*작업시간 </t>
  </si>
  <si>
    <t>'포 장 공 2인/8HR*작업시간'</t>
  </si>
  <si>
    <t xml:space="preserve"> 노무비:  273308*2/8/45 = 1518.3 </t>
  </si>
  <si>
    <t>'노무비:' ~L001010101000019.L~*2/8/{Q} =?LA+:LA1</t>
  </si>
  <si>
    <t xml:space="preserve"> 보통인부 2인/8HR*작업시간 </t>
  </si>
  <si>
    <t>'보통인부 2인/8HR*작업시간'</t>
  </si>
  <si>
    <t xml:space="preserve"> 노무비:  172068*2/8/45 = 955.9 </t>
  </si>
  <si>
    <t xml:space="preserve">'노무비:' ~L001010101000002.L~*2/8/{Q} =?LA+:LA2 </t>
  </si>
  <si>
    <t xml:space="preserve">  소  계     </t>
  </si>
  <si>
    <t xml:space="preserve">&gt;'소  계' </t>
  </si>
  <si>
    <t xml:space="preserve"> ◈사용기계  </t>
  </si>
  <si>
    <t>'◈사용기계 '</t>
  </si>
  <si>
    <t xml:space="preserve"> 2.트럭(덤프트럭 준용) 2.5톤 </t>
  </si>
  <si>
    <t>'2.트럭(덤프트럭 준용) 2.5톤'</t>
  </si>
  <si>
    <t xml:space="preserve"> 재료비:  5338 / 45= 118.6 </t>
  </si>
  <si>
    <t>'재료비:' ~00000602002500000.M~ / {Q}=?MA+</t>
  </si>
  <si>
    <t xml:space="preserve"> 노무비:  49778 / 45= 1106.1 </t>
  </si>
  <si>
    <t>'노무비:' ~00000602002500000.L~ / {Q}=?LA+</t>
  </si>
  <si>
    <t xml:space="preserve"> 경  비:  6522 / 45= 144.9 </t>
  </si>
  <si>
    <t>'경  비:' ~00000602002500000.E~ / {Q}=?EQ+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</si>
  <si>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</si>
  <si>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</si>
  <si>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</si>
  <si>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</si>
  <si>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</si>
  <si>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</si>
  <si>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</si>
  <si>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</si>
  <si>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</si>
  <si>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</si>
  <si>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</si>
  <si>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</si>
  <si>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</si>
  <si>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</si>
  <si>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</si>
  <si>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</si>
  <si>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403</t>
  </si>
  <si>
    <t>자재 6</t>
  </si>
  <si>
    <t>62</t>
  </si>
  <si>
    <t>자재 7</t>
  </si>
  <si>
    <t>자재 8</t>
  </si>
  <si>
    <t>자재 9</t>
  </si>
  <si>
    <t>자재 10</t>
  </si>
  <si>
    <t>667</t>
  </si>
  <si>
    <t>407</t>
  </si>
  <si>
    <t>자재 11</t>
  </si>
  <si>
    <t>668</t>
  </si>
  <si>
    <t>409</t>
  </si>
  <si>
    <t>자재 12</t>
  </si>
  <si>
    <t>1472</t>
  </si>
  <si>
    <t>1198</t>
  </si>
  <si>
    <t>자재 13</t>
  </si>
  <si>
    <t>자재 14</t>
  </si>
  <si>
    <t>자재 15</t>
  </si>
  <si>
    <t>1451</t>
  </si>
  <si>
    <t>1190</t>
  </si>
  <si>
    <t>자재 16</t>
  </si>
  <si>
    <t>172</t>
  </si>
  <si>
    <t>85</t>
  </si>
  <si>
    <t>자재 17</t>
  </si>
  <si>
    <t>1189</t>
  </si>
  <si>
    <t>자재 18</t>
  </si>
  <si>
    <t>자재 19</t>
  </si>
  <si>
    <t>692</t>
  </si>
  <si>
    <t>자재 20</t>
  </si>
  <si>
    <t>75</t>
  </si>
  <si>
    <t>40</t>
  </si>
  <si>
    <t>자재 21</t>
  </si>
  <si>
    <t>49</t>
  </si>
  <si>
    <t>2</t>
  </si>
  <si>
    <t>자재 22</t>
  </si>
  <si>
    <t>63</t>
  </si>
  <si>
    <t>26</t>
  </si>
  <si>
    <t>자재 23</t>
  </si>
  <si>
    <t>74</t>
  </si>
  <si>
    <t>36</t>
  </si>
  <si>
    <t>자재 24</t>
  </si>
  <si>
    <t>자재 25</t>
  </si>
  <si>
    <t>자재 26</t>
  </si>
  <si>
    <t>자재 27</t>
  </si>
  <si>
    <t>148</t>
  </si>
  <si>
    <t>73</t>
  </si>
  <si>
    <t>자재 28</t>
  </si>
  <si>
    <t>71</t>
  </si>
  <si>
    <t>자재 29</t>
  </si>
  <si>
    <t>자재 30</t>
  </si>
  <si>
    <t>자재 31</t>
  </si>
  <si>
    <t>685</t>
  </si>
  <si>
    <t>자재 32</t>
  </si>
  <si>
    <t>자재 33</t>
  </si>
  <si>
    <t>648</t>
  </si>
  <si>
    <t>자재 34</t>
  </si>
  <si>
    <t>자재 35</t>
  </si>
  <si>
    <t>684</t>
  </si>
  <si>
    <t>자재 36</t>
  </si>
  <si>
    <t>671</t>
  </si>
  <si>
    <t>408</t>
  </si>
  <si>
    <t>자재 37</t>
  </si>
  <si>
    <t>자재 38</t>
  </si>
  <si>
    <t>자재 39</t>
  </si>
  <si>
    <t>640</t>
  </si>
  <si>
    <t>자재 40</t>
  </si>
  <si>
    <t>662</t>
  </si>
  <si>
    <t>463</t>
  </si>
  <si>
    <t>자재 41</t>
  </si>
  <si>
    <t>442</t>
  </si>
  <si>
    <t>자재 42</t>
  </si>
  <si>
    <t>자재 43</t>
  </si>
  <si>
    <t>166</t>
  </si>
  <si>
    <t>자재 44</t>
  </si>
  <si>
    <t>167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</si>
  <si>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</si>
  <si>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</si>
  <si>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</si>
  <si>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</si>
  <si>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</si>
  <si>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</si>
  <si>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</si>
  <si>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</si>
  <si>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106</t>
  </si>
  <si>
    <t>자재 53</t>
  </si>
  <si>
    <t>84</t>
  </si>
  <si>
    <t>자재 54</t>
  </si>
  <si>
    <t>174</t>
  </si>
  <si>
    <t>86</t>
  </si>
  <si>
    <t>자재 55</t>
  </si>
  <si>
    <t>87</t>
  </si>
  <si>
    <t>자재 56</t>
  </si>
  <si>
    <t>42</t>
  </si>
  <si>
    <t>자재 57</t>
  </si>
  <si>
    <t>94</t>
  </si>
  <si>
    <t>53</t>
  </si>
  <si>
    <t>자재 58</t>
  </si>
  <si>
    <t>617</t>
  </si>
  <si>
    <t>자재 59</t>
  </si>
  <si>
    <t>자재 60</t>
  </si>
  <si>
    <t>자재 61</t>
  </si>
  <si>
    <t>656</t>
  </si>
  <si>
    <t>자재 62</t>
  </si>
  <si>
    <t>자재 63</t>
  </si>
  <si>
    <t>자재 64</t>
  </si>
  <si>
    <t>622</t>
  </si>
  <si>
    <t>469</t>
  </si>
  <si>
    <t>자재 65</t>
  </si>
  <si>
    <t>자재 66</t>
  </si>
  <si>
    <t>619</t>
  </si>
  <si>
    <t>자재 67</t>
  </si>
  <si>
    <t>614</t>
  </si>
  <si>
    <t>468</t>
  </si>
  <si>
    <t>자재 68</t>
  </si>
  <si>
    <t>607</t>
  </si>
  <si>
    <t>395</t>
  </si>
  <si>
    <t>자재 69</t>
  </si>
  <si>
    <t>606</t>
  </si>
  <si>
    <t>자재 70</t>
  </si>
  <si>
    <t>자재 71</t>
  </si>
  <si>
    <t>자재 72</t>
  </si>
  <si>
    <t>자재 73</t>
  </si>
  <si>
    <t>79</t>
  </si>
  <si>
    <t>38</t>
  </si>
  <si>
    <t>자재 74</t>
  </si>
  <si>
    <t>77</t>
  </si>
  <si>
    <t>39</t>
  </si>
  <si>
    <t>자재 75</t>
  </si>
  <si>
    <t>자재 76</t>
  </si>
  <si>
    <t>자재 77</t>
  </si>
  <si>
    <t>자재 78</t>
  </si>
  <si>
    <t>자재 79</t>
  </si>
  <si>
    <t>자재 80</t>
  </si>
  <si>
    <t>부록149</t>
  </si>
  <si>
    <t>자재 81</t>
  </si>
  <si>
    <t>자재 82</t>
  </si>
  <si>
    <t>1586</t>
  </si>
  <si>
    <t>자재 83</t>
  </si>
  <si>
    <t>자재 84</t>
  </si>
  <si>
    <t>자재 85</t>
  </si>
  <si>
    <t>1584</t>
  </si>
  <si>
    <t>자재 86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</si>
  <si>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</si>
  <si>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</si>
  <si>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</si>
  <si>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</si>
  <si>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</si>
  <si>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</si>
  <si>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</si>
  <si>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</si>
  <si>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</si>
  <si>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</si>
  <si>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5B7CF6C2A1242C643E264616F556D09CBBD0FA</t>
  </si>
  <si>
    <t>포장공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</si>
  <si>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</si>
  <si>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</si>
  <si>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</si>
  <si>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</si>
  <si>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</si>
  <si>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</si>
  <si>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</si>
  <si>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</si>
  <si>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</si>
  <si>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</si>
  <si>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</si>
  <si>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</si>
  <si>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</si>
  <si>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</si>
  <si>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</si>
  <si>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</si>
  <si>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</si>
  <si>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</si>
  <si>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</si>
  <si>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</si>
  <si>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</si>
  <si>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</si>
  <si>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</si>
  <si>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</si>
  <si>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</si>
  <si>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</si>
  <si>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</si>
  <si>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</si>
  <si>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</si>
  <si>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</si>
  <si>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</si>
  <si>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</si>
  <si>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</si>
  <si>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자재 107</t>
  </si>
  <si>
    <t>자재 108</t>
  </si>
  <si>
    <t>자재 109</t>
  </si>
  <si>
    <t>공 사 원 가 계 산 서</t>
  </si>
  <si>
    <t>공사명 : CITES동물보호시설전시공간개선설계용역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</si>
  <si>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</si>
  <si>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</si>
  <si>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</si>
  <si>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</si>
  <si>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</si>
  <si>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</si>
  <si>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</si>
  <si>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</si>
  <si>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</si>
  <si>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</si>
  <si>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</si>
  <si>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</si>
  <si>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</si>
  <si>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</si>
  <si>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</si>
  <si>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</si>
  <si>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</si>
  <si>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</si>
  <si>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</si>
  <si>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</si>
  <si>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</si>
  <si>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</si>
  <si>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</si>
  <si>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</si>
  <si>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</si>
  <si>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</si>
  <si>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</si>
  <si>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</si>
  <si>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</si>
  <si>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</si>
  <si>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</si>
  <si>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</si>
  <si>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</si>
  <si>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</si>
  <si>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</si>
  <si>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</si>
  <si>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</si>
  <si>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</si>
  <si>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</si>
  <si>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</si>
  <si>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</si>
  <si>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CB</t>
  </si>
  <si>
    <t>노인장기요양보험료</t>
  </si>
  <si>
    <t>건강보험료 * 13.14%</t>
  </si>
  <si>
    <t>CE</t>
  </si>
  <si>
    <t>건설 폐기물 처리비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</si>
  <si>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</si>
  <si>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</si>
  <si>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</si>
  <si>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</si>
  <si>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</si>
  <si>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</si>
  <si>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</si>
  <si>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</si>
  <si>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0.32%</t>
  </si>
  <si>
    <t>CM</t>
  </si>
  <si>
    <t>석  면  분  담  금</t>
  </si>
  <si>
    <t>노무비 * 0.006%</t>
  </si>
  <si>
    <t>CN</t>
  </si>
  <si>
    <t>임 금 채 권 부 담 금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</si>
  <si>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</si>
  <si>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</si>
  <si>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</si>
  <si>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</si>
  <si>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</si>
  <si>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</si>
  <si>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</si>
  <si>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</si>
  <si>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</si>
  <si>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</si>
  <si>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</si>
  <si>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</si>
  <si>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</si>
  <si>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</si>
  <si>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</si>
  <si>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</si>
  <si>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</si>
  <si>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</si>
  <si>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노무비 * 0.09%</t>
    <phoneticPr fontId="1" type="noConversion"/>
  </si>
  <si>
    <t>릴호수 20M</t>
    <phoneticPr fontId="1" type="noConversion"/>
  </si>
  <si>
    <t>금액 : 이억오천이백삼십육만이천원(￦252,362,000)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</si>
</sst>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topLeftCell="B1" workbookViewId="0">
      <selection activeCell="F8" sqref="F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1" t="s">
        <v>1770</v>
      </c>
      <c r="C1" s="41"/>
      <c r="D1" s="41"/>
      <c r="E1" s="41"/>
      <c r="F1" s="41"/>
      <c r="G1" s="41"/>
    </row>
    <row r="2" spans="1:7" ht="21.95" customHeight="1" x14ac:dyDescent="0.3">
      <c r="B2" s="42" t="s">
        <v>1771</v>
      </c>
      <c r="C2" s="42"/>
      <c r="D2" s="42"/>
      <c r="E2" s="42"/>
      <c r="F2" s="43" t="s">
        <v>1852</v>
      </c>
      <c r="G2" s="43"/>
    </row>
    <row r="3" spans="1:7" ht="21.95" customHeight="1" x14ac:dyDescent="0.3">
      <c r="B3" s="44" t="s">
        <v>1772</v>
      </c>
      <c r="C3" s="44"/>
      <c r="D3" s="44"/>
      <c r="E3" s="40" t="s">
        <v>1773</v>
      </c>
      <c r="F3" s="40" t="s">
        <v>1774</v>
      </c>
      <c r="G3" s="40" t="s">
        <v>537</v>
      </c>
    </row>
    <row r="4" spans="1:7" ht="20.100000000000001" customHeight="1" x14ac:dyDescent="0.3">
      <c r="A4" s="1" t="s">
        <v>1779</v>
      </c>
      <c r="B4" s="45" t="s">
        <v>1775</v>
      </c>
      <c r="C4" s="45" t="s">
        <v>1776</v>
      </c>
      <c r="D4" s="40" t="s">
        <v>1780</v>
      </c>
      <c r="E4" s="12">
        <f>TRUNC(공종별집계표!F5, 0)</f>
        <v>117820508</v>
      </c>
      <c r="F4" s="10" t="s">
        <v>52</v>
      </c>
      <c r="G4" s="10" t="s">
        <v>52</v>
      </c>
    </row>
    <row r="5" spans="1:7" ht="20.100000000000001" customHeight="1" x14ac:dyDescent="0.3">
      <c r="A5" s="1" t="s">
        <v>1781</v>
      </c>
      <c r="B5" s="45"/>
      <c r="C5" s="45"/>
      <c r="D5" s="40" t="s">
        <v>1782</v>
      </c>
      <c r="E5" s="12">
        <v>0</v>
      </c>
      <c r="F5" s="10" t="s">
        <v>52</v>
      </c>
      <c r="G5" s="10" t="s">
        <v>52</v>
      </c>
    </row>
    <row r="6" spans="1:7" ht="20.100000000000001" customHeight="1" x14ac:dyDescent="0.3">
      <c r="A6" s="1" t="s">
        <v>1783</v>
      </c>
      <c r="B6" s="45"/>
      <c r="C6" s="45"/>
      <c r="D6" s="40" t="s">
        <v>1784</v>
      </c>
      <c r="E6" s="12">
        <v>0</v>
      </c>
      <c r="F6" s="10" t="s">
        <v>52</v>
      </c>
      <c r="G6" s="10" t="s">
        <v>52</v>
      </c>
    </row>
    <row r="7" spans="1:7" ht="20.100000000000001" customHeight="1" x14ac:dyDescent="0.3">
      <c r="A7" s="1" t="s">
        <v>1785</v>
      </c>
      <c r="B7" s="45"/>
      <c r="C7" s="45"/>
      <c r="D7" s="40" t="s">
        <v>1786</v>
      </c>
      <c r="E7" s="12">
        <f>TRUNC(E4+E5-E6, 0)</f>
        <v>117820508</v>
      </c>
      <c r="F7" s="10" t="s">
        <v>52</v>
      </c>
      <c r="G7" s="10" t="s">
        <v>52</v>
      </c>
    </row>
    <row r="8" spans="1:7" ht="20.100000000000001" customHeight="1" x14ac:dyDescent="0.3">
      <c r="A8" s="1" t="s">
        <v>1787</v>
      </c>
      <c r="B8" s="45"/>
      <c r="C8" s="45" t="s">
        <v>1777</v>
      </c>
      <c r="D8" s="40" t="s">
        <v>1788</v>
      </c>
      <c r="E8" s="12">
        <f>TRUNC(공종별집계표!H5, 0)</f>
        <v>47209532</v>
      </c>
      <c r="F8" s="10" t="s">
        <v>52</v>
      </c>
      <c r="G8" s="10" t="s">
        <v>52</v>
      </c>
    </row>
    <row r="9" spans="1:7" ht="20.100000000000001" customHeight="1" x14ac:dyDescent="0.3">
      <c r="A9" s="1" t="s">
        <v>1789</v>
      </c>
      <c r="B9" s="45"/>
      <c r="C9" s="45"/>
      <c r="D9" s="40" t="s">
        <v>1790</v>
      </c>
      <c r="E9" s="12">
        <f>TRUNC(E8*0.175, 0)</f>
        <v>8261668</v>
      </c>
      <c r="F9" s="10" t="s">
        <v>1791</v>
      </c>
      <c r="G9" s="10" t="s">
        <v>52</v>
      </c>
    </row>
    <row r="10" spans="1:7" ht="20.100000000000001" customHeight="1" x14ac:dyDescent="0.3">
      <c r="A10" s="1" t="s">
        <v>1792</v>
      </c>
      <c r="B10" s="45"/>
      <c r="C10" s="45"/>
      <c r="D10" s="40" t="s">
        <v>1786</v>
      </c>
      <c r="E10" s="12">
        <f>TRUNC(E8+E9, 0)</f>
        <v>55471200</v>
      </c>
      <c r="F10" s="10" t="s">
        <v>52</v>
      </c>
      <c r="G10" s="10" t="s">
        <v>52</v>
      </c>
    </row>
    <row r="11" spans="1:7" ht="20.100000000000001" customHeight="1" x14ac:dyDescent="0.3">
      <c r="A11" s="1" t="s">
        <v>1793</v>
      </c>
      <c r="B11" s="45"/>
      <c r="C11" s="45" t="s">
        <v>1778</v>
      </c>
      <c r="D11" s="40" t="s">
        <v>1794</v>
      </c>
      <c r="E11" s="12">
        <f>TRUNC(공종별집계표!J5, 0)</f>
        <v>1057355</v>
      </c>
      <c r="F11" s="10" t="s">
        <v>52</v>
      </c>
      <c r="G11" s="10" t="s">
        <v>52</v>
      </c>
    </row>
    <row r="12" spans="1:7" ht="20.100000000000001" customHeight="1" x14ac:dyDescent="0.3">
      <c r="A12" s="1" t="s">
        <v>1795</v>
      </c>
      <c r="B12" s="45"/>
      <c r="C12" s="45"/>
      <c r="D12" s="40" t="s">
        <v>1796</v>
      </c>
      <c r="E12" s="12">
        <f>TRUNC(E10*0.0356, 0)</f>
        <v>1974774</v>
      </c>
      <c r="F12" s="10" t="s">
        <v>1797</v>
      </c>
      <c r="G12" s="10" t="s">
        <v>52</v>
      </c>
    </row>
    <row r="13" spans="1:7" ht="20.100000000000001" customHeight="1" x14ac:dyDescent="0.3">
      <c r="A13" s="1" t="s">
        <v>1798</v>
      </c>
      <c r="B13" s="45"/>
      <c r="C13" s="45"/>
      <c r="D13" s="40" t="s">
        <v>1799</v>
      </c>
      <c r="E13" s="12">
        <f>TRUNC(E10*0.0101, 0)</f>
        <v>560259</v>
      </c>
      <c r="F13" s="10" t="s">
        <v>1800</v>
      </c>
      <c r="G13" s="10" t="s">
        <v>52</v>
      </c>
    </row>
    <row r="14" spans="1:7" ht="20.100000000000001" customHeight="1" x14ac:dyDescent="0.3">
      <c r="A14" s="1" t="s">
        <v>1801</v>
      </c>
      <c r="B14" s="45"/>
      <c r="C14" s="45"/>
      <c r="D14" s="40" t="s">
        <v>1802</v>
      </c>
      <c r="E14" s="12">
        <f>TRUNC(E8*0.03595, 0)</f>
        <v>1697182</v>
      </c>
      <c r="F14" s="10" t="s">
        <v>1803</v>
      </c>
      <c r="G14" s="10" t="s">
        <v>52</v>
      </c>
    </row>
    <row r="15" spans="1:7" ht="20.100000000000001" customHeight="1" x14ac:dyDescent="0.3">
      <c r="A15" s="1" t="s">
        <v>1804</v>
      </c>
      <c r="B15" s="45"/>
      <c r="C15" s="45"/>
      <c r="D15" s="40" t="s">
        <v>1805</v>
      </c>
      <c r="E15" s="12">
        <f>TRUNC(E8*0.0475, 0)</f>
        <v>2242452</v>
      </c>
      <c r="F15" s="10" t="s">
        <v>1806</v>
      </c>
      <c r="G15" s="10" t="s">
        <v>52</v>
      </c>
    </row>
    <row r="16" spans="1:7" ht="20.100000000000001" customHeight="1" x14ac:dyDescent="0.3">
      <c r="A16" s="1" t="s">
        <v>1807</v>
      </c>
      <c r="B16" s="45"/>
      <c r="C16" s="45"/>
      <c r="D16" s="40" t="s">
        <v>1808</v>
      </c>
      <c r="E16" s="12">
        <f>TRUNC(E8*0.023, 0)</f>
        <v>1085819</v>
      </c>
      <c r="F16" s="10" t="s">
        <v>1809</v>
      </c>
      <c r="G16" s="10" t="s">
        <v>52</v>
      </c>
    </row>
    <row r="17" spans="1:7" ht="20.100000000000001" customHeight="1" x14ac:dyDescent="0.3">
      <c r="A17" s="1" t="s">
        <v>1810</v>
      </c>
      <c r="B17" s="45"/>
      <c r="C17" s="45"/>
      <c r="D17" s="40" t="s">
        <v>1811</v>
      </c>
      <c r="E17" s="12">
        <f>TRUNC((E7+E8)*0.0311, 0)</f>
        <v>5132434</v>
      </c>
      <c r="F17" s="10" t="s">
        <v>1812</v>
      </c>
      <c r="G17" s="10" t="s">
        <v>52</v>
      </c>
    </row>
    <row r="18" spans="1:7" ht="20.100000000000001" customHeight="1" x14ac:dyDescent="0.3">
      <c r="A18" s="1" t="s">
        <v>1813</v>
      </c>
      <c r="B18" s="45"/>
      <c r="C18" s="45"/>
      <c r="D18" s="40" t="s">
        <v>1814</v>
      </c>
      <c r="E18" s="12">
        <f>TRUNC(E14*0.1314, 0)</f>
        <v>223009</v>
      </c>
      <c r="F18" s="10" t="s">
        <v>1815</v>
      </c>
      <c r="G18" s="10" t="s">
        <v>52</v>
      </c>
    </row>
    <row r="19" spans="1:7" ht="20.100000000000001" customHeight="1" x14ac:dyDescent="0.3">
      <c r="A19" s="1" t="s">
        <v>1816</v>
      </c>
      <c r="B19" s="45"/>
      <c r="C19" s="45"/>
      <c r="D19" s="40" t="s">
        <v>1817</v>
      </c>
      <c r="E19" s="12">
        <f>TRUNC(공종별집계표!T20, 0)</f>
        <v>1948907</v>
      </c>
      <c r="F19" s="10" t="s">
        <v>52</v>
      </c>
      <c r="G19" s="10" t="s">
        <v>52</v>
      </c>
    </row>
    <row r="20" spans="1:7" ht="20.100000000000001" customHeight="1" x14ac:dyDescent="0.3">
      <c r="A20" s="1" t="s">
        <v>1818</v>
      </c>
      <c r="B20" s="45"/>
      <c r="C20" s="45"/>
      <c r="D20" s="40" t="s">
        <v>1819</v>
      </c>
      <c r="E20" s="12">
        <f>TRUNC((E7+E10)*0.05, 0)</f>
        <v>8664585</v>
      </c>
      <c r="F20" s="10" t="s">
        <v>1820</v>
      </c>
      <c r="G20" s="10" t="s">
        <v>52</v>
      </c>
    </row>
    <row r="21" spans="1:7" ht="20.100000000000001" customHeight="1" x14ac:dyDescent="0.3">
      <c r="A21" s="1" t="s">
        <v>1821</v>
      </c>
      <c r="B21" s="45"/>
      <c r="C21" s="45"/>
      <c r="D21" s="40" t="s">
        <v>1822</v>
      </c>
      <c r="E21" s="12">
        <f>TRUNC((E7+E8+E11)*0.003, 0)</f>
        <v>498262</v>
      </c>
      <c r="F21" s="10" t="s">
        <v>1823</v>
      </c>
      <c r="G21" s="10" t="s">
        <v>52</v>
      </c>
    </row>
    <row r="22" spans="1:7" ht="20.100000000000001" customHeight="1" x14ac:dyDescent="0.3">
      <c r="A22" s="1" t="s">
        <v>1824</v>
      </c>
      <c r="B22" s="45"/>
      <c r="C22" s="45"/>
      <c r="D22" s="40" t="s">
        <v>1825</v>
      </c>
      <c r="E22" s="12">
        <f>TRUNC((E7+E8+E11)*0.0032, 0)</f>
        <v>531479</v>
      </c>
      <c r="F22" s="10" t="s">
        <v>1826</v>
      </c>
      <c r="G22" s="10" t="s">
        <v>52</v>
      </c>
    </row>
    <row r="23" spans="1:7" ht="20.100000000000001" customHeight="1" x14ac:dyDescent="0.3">
      <c r="A23" s="1" t="s">
        <v>1827</v>
      </c>
      <c r="B23" s="45"/>
      <c r="C23" s="45"/>
      <c r="D23" s="40" t="s">
        <v>1828</v>
      </c>
      <c r="E23" s="12">
        <f>TRUNC(E10*0.00006, 0)</f>
        <v>3328</v>
      </c>
      <c r="F23" s="10" t="s">
        <v>1829</v>
      </c>
      <c r="G23" s="10" t="s">
        <v>52</v>
      </c>
    </row>
    <row r="24" spans="1:7" ht="20.100000000000001" customHeight="1" x14ac:dyDescent="0.3">
      <c r="A24" s="1" t="s">
        <v>1830</v>
      </c>
      <c r="B24" s="45"/>
      <c r="C24" s="45"/>
      <c r="D24" s="40" t="s">
        <v>1831</v>
      </c>
      <c r="E24" s="12">
        <f>TRUNC(E10*0.0009, 0)</f>
        <v>49924</v>
      </c>
      <c r="F24" s="10" t="s">
        <v>1850</v>
      </c>
      <c r="G24" s="10" t="s">
        <v>52</v>
      </c>
    </row>
    <row r="25" spans="1:7" ht="20.100000000000001" customHeight="1" x14ac:dyDescent="0.3">
      <c r="A25" s="1" t="s">
        <v>1832</v>
      </c>
      <c r="B25" s="45"/>
      <c r="C25" s="45"/>
      <c r="D25" s="40" t="s">
        <v>1786</v>
      </c>
      <c r="E25" s="12">
        <f>TRUNC(E11+E12+E13+E14+E15+E16+E17+E18+E19+E20+E21+E22+E23+E24, 0)</f>
        <v>25669769</v>
      </c>
      <c r="F25" s="10" t="s">
        <v>52</v>
      </c>
      <c r="G25" s="10" t="s">
        <v>52</v>
      </c>
    </row>
    <row r="26" spans="1:7" ht="20.100000000000001" customHeight="1" x14ac:dyDescent="0.3">
      <c r="A26" s="1" t="s">
        <v>1833</v>
      </c>
      <c r="B26" s="44" t="s">
        <v>1834</v>
      </c>
      <c r="C26" s="44"/>
      <c r="D26" s="44"/>
      <c r="E26" s="12">
        <f>TRUNC(E7+E10+E25, 0)</f>
        <v>198961477</v>
      </c>
      <c r="F26" s="10" t="s">
        <v>52</v>
      </c>
      <c r="G26" s="10" t="s">
        <v>52</v>
      </c>
    </row>
    <row r="27" spans="1:7" ht="20.100000000000001" customHeight="1" x14ac:dyDescent="0.3">
      <c r="A27" s="1" t="s">
        <v>1835</v>
      </c>
      <c r="B27" s="44" t="s">
        <v>1836</v>
      </c>
      <c r="C27" s="44"/>
      <c r="D27" s="44"/>
      <c r="E27" s="12">
        <f>TRUNC(E26*0.08, 0)</f>
        <v>15916918</v>
      </c>
      <c r="F27" s="10" t="s">
        <v>1837</v>
      </c>
      <c r="G27" s="10" t="s">
        <v>52</v>
      </c>
    </row>
    <row r="28" spans="1:7" ht="20.100000000000001" customHeight="1" x14ac:dyDescent="0.3">
      <c r="A28" s="1" t="s">
        <v>1838</v>
      </c>
      <c r="B28" s="44" t="s">
        <v>1839</v>
      </c>
      <c r="C28" s="44"/>
      <c r="D28" s="44"/>
      <c r="E28" s="12">
        <f>TRUNC((E10+E25+E27)*0.15-8950, 0)</f>
        <v>14549733</v>
      </c>
      <c r="F28" s="10" t="s">
        <v>1840</v>
      </c>
      <c r="G28" s="10" t="s">
        <v>52</v>
      </c>
    </row>
    <row r="29" spans="1:7" ht="20.100000000000001" customHeight="1" x14ac:dyDescent="0.3">
      <c r="A29" s="1" t="s">
        <v>1841</v>
      </c>
      <c r="B29" s="44" t="s">
        <v>1842</v>
      </c>
      <c r="C29" s="44"/>
      <c r="D29" s="44"/>
      <c r="E29" s="12">
        <f>TRUNC(INT((E26+E27+E28)/10000)*10000, 0)</f>
        <v>229420000</v>
      </c>
      <c r="F29" s="10" t="s">
        <v>52</v>
      </c>
      <c r="G29" s="10" t="s">
        <v>52</v>
      </c>
    </row>
    <row r="30" spans="1:7" ht="20.100000000000001" customHeight="1" x14ac:dyDescent="0.3">
      <c r="A30" s="1" t="s">
        <v>1843</v>
      </c>
      <c r="B30" s="44" t="s">
        <v>1844</v>
      </c>
      <c r="C30" s="44"/>
      <c r="D30" s="44"/>
      <c r="E30" s="12">
        <f>TRUNC(E29*0.1, 0)</f>
        <v>22942000</v>
      </c>
      <c r="F30" s="10" t="s">
        <v>1845</v>
      </c>
      <c r="G30" s="10" t="s">
        <v>52</v>
      </c>
    </row>
    <row r="31" spans="1:7" ht="20.100000000000001" customHeight="1" x14ac:dyDescent="0.3">
      <c r="A31" s="1" t="s">
        <v>1846</v>
      </c>
      <c r="B31" s="44" t="s">
        <v>1847</v>
      </c>
      <c r="C31" s="44"/>
      <c r="D31" s="44"/>
      <c r="E31" s="12">
        <f>TRUNC(E29+E30, 0)</f>
        <v>252362000</v>
      </c>
      <c r="F31" s="10" t="s">
        <v>52</v>
      </c>
      <c r="G31" s="10" t="s">
        <v>52</v>
      </c>
    </row>
    <row r="32" spans="1:7" ht="20.100000000000001" customHeight="1" x14ac:dyDescent="0.3">
      <c r="A32" s="1" t="s">
        <v>1848</v>
      </c>
      <c r="B32" s="44" t="s">
        <v>1849</v>
      </c>
      <c r="C32" s="44"/>
      <c r="D32" s="44"/>
      <c r="E32" s="12">
        <f>TRUNC(E31+0, 0)</f>
        <v>252362000</v>
      </c>
      <c r="F32" s="10" t="s">
        <v>52</v>
      </c>
      <c r="G32" s="10" t="s">
        <v>52</v>
      </c>
    </row>
  </sheetData>
  <mergeCells count="15">
    <mergeCell ref="B32:D32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topLeftCell="A7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6" t="s">
        <v>2</v>
      </c>
      <c r="B3" s="46" t="s">
        <v>3</v>
      </c>
      <c r="C3" s="46" t="s">
        <v>4</v>
      </c>
      <c r="D3" s="46" t="s">
        <v>5</v>
      </c>
      <c r="E3" s="46" t="s">
        <v>6</v>
      </c>
      <c r="F3" s="46"/>
      <c r="G3" s="46" t="s">
        <v>9</v>
      </c>
      <c r="H3" s="46"/>
      <c r="I3" s="46" t="s">
        <v>10</v>
      </c>
      <c r="J3" s="46"/>
      <c r="K3" s="46" t="s">
        <v>11</v>
      </c>
      <c r="L3" s="46"/>
      <c r="M3" s="46" t="s">
        <v>12</v>
      </c>
      <c r="N3" s="42" t="s">
        <v>13</v>
      </c>
      <c r="O3" s="42" t="s">
        <v>14</v>
      </c>
      <c r="P3" s="42" t="s">
        <v>15</v>
      </c>
      <c r="Q3" s="42" t="s">
        <v>16</v>
      </c>
      <c r="R3" s="42" t="s">
        <v>17</v>
      </c>
      <c r="S3" s="42" t="s">
        <v>18</v>
      </c>
      <c r="T3" s="42" t="s">
        <v>19</v>
      </c>
    </row>
    <row r="4" spans="1:20" ht="30" customHeight="1" x14ac:dyDescent="0.3">
      <c r="A4" s="47"/>
      <c r="B4" s="47"/>
      <c r="C4" s="47"/>
      <c r="D4" s="47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7"/>
      <c r="N4" s="42"/>
      <c r="O4" s="42"/>
      <c r="P4" s="42"/>
      <c r="Q4" s="42"/>
      <c r="R4" s="42"/>
      <c r="S4" s="42"/>
      <c r="T4" s="42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117820508</v>
      </c>
      <c r="F5" s="12">
        <f t="shared" ref="F5:F20" si="0">E5*D5</f>
        <v>117820508</v>
      </c>
      <c r="G5" s="12">
        <f>H6</f>
        <v>47209532</v>
      </c>
      <c r="H5" s="12">
        <f t="shared" ref="H5:H20" si="1">G5*D5</f>
        <v>47209532</v>
      </c>
      <c r="I5" s="12">
        <f>J6</f>
        <v>1057355</v>
      </c>
      <c r="J5" s="12">
        <f t="shared" ref="J5:J20" si="2">I5*D5</f>
        <v>1057355</v>
      </c>
      <c r="K5" s="12">
        <f t="shared" ref="K5:K20" si="3">E5+G5+I5</f>
        <v>166087395</v>
      </c>
      <c r="L5" s="12">
        <f t="shared" ref="L5:L20" si="4">F5+H5+J5</f>
        <v>166087395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F7+F8+F9+F10+F11+F12+F13+F14+F15+F16+F17+F18+F19</f>
        <v>117820508</v>
      </c>
      <c r="F6" s="12">
        <f t="shared" si="0"/>
        <v>117820508</v>
      </c>
      <c r="G6" s="12">
        <f>H7+H8+H9+H10+H11+H12+H13+H14+H15+H16+H17+H18+H19</f>
        <v>47209532</v>
      </c>
      <c r="H6" s="12">
        <f t="shared" si="1"/>
        <v>47209532</v>
      </c>
      <c r="I6" s="12">
        <f>J7+J8+J9+J10+J11+J12+J13+J14+J15+J16+J17+J18+J19</f>
        <v>1057355</v>
      </c>
      <c r="J6" s="12">
        <f t="shared" si="2"/>
        <v>1057355</v>
      </c>
      <c r="K6" s="12">
        <f t="shared" si="3"/>
        <v>166087395</v>
      </c>
      <c r="L6" s="12">
        <f t="shared" si="4"/>
        <v>166087395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56</v>
      </c>
      <c r="T6" s="8"/>
    </row>
    <row r="7" spans="1:20" ht="30" customHeight="1" x14ac:dyDescent="0.3">
      <c r="A7" s="10" t="s">
        <v>57</v>
      </c>
      <c r="B7" s="10" t="s">
        <v>52</v>
      </c>
      <c r="C7" s="10" t="s">
        <v>52</v>
      </c>
      <c r="D7" s="11">
        <v>1</v>
      </c>
      <c r="E7" s="12">
        <f>공종별내역서!F26</f>
        <v>180934</v>
      </c>
      <c r="F7" s="12">
        <f t="shared" si="0"/>
        <v>180934</v>
      </c>
      <c r="G7" s="12">
        <f>공종별내역서!H26</f>
        <v>876138</v>
      </c>
      <c r="H7" s="12">
        <f t="shared" si="1"/>
        <v>876138</v>
      </c>
      <c r="I7" s="12">
        <f>공종별내역서!J26</f>
        <v>0</v>
      </c>
      <c r="J7" s="12">
        <f t="shared" si="2"/>
        <v>0</v>
      </c>
      <c r="K7" s="12">
        <f t="shared" si="3"/>
        <v>1057072</v>
      </c>
      <c r="L7" s="12">
        <f t="shared" si="4"/>
        <v>1057072</v>
      </c>
      <c r="M7" s="10" t="s">
        <v>52</v>
      </c>
      <c r="N7" s="1" t="s">
        <v>58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84</v>
      </c>
      <c r="B8" s="10" t="s">
        <v>52</v>
      </c>
      <c r="C8" s="10" t="s">
        <v>52</v>
      </c>
      <c r="D8" s="11">
        <v>1</v>
      </c>
      <c r="E8" s="12">
        <f>공종별내역서!F49</f>
        <v>18164</v>
      </c>
      <c r="F8" s="12">
        <f t="shared" si="0"/>
        <v>18164</v>
      </c>
      <c r="G8" s="12">
        <f>공종별내역서!H49</f>
        <v>1791583</v>
      </c>
      <c r="H8" s="12">
        <f t="shared" si="1"/>
        <v>1791583</v>
      </c>
      <c r="I8" s="12">
        <f>공종별내역서!J49</f>
        <v>20751</v>
      </c>
      <c r="J8" s="12">
        <f t="shared" si="2"/>
        <v>20751</v>
      </c>
      <c r="K8" s="12">
        <f t="shared" si="3"/>
        <v>1830498</v>
      </c>
      <c r="L8" s="12">
        <f t="shared" si="4"/>
        <v>1830498</v>
      </c>
      <c r="M8" s="10" t="s">
        <v>52</v>
      </c>
      <c r="N8" s="1" t="s">
        <v>85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107</v>
      </c>
      <c r="B9" s="10" t="s">
        <v>52</v>
      </c>
      <c r="C9" s="10" t="s">
        <v>52</v>
      </c>
      <c r="D9" s="11">
        <v>1</v>
      </c>
      <c r="E9" s="12">
        <f>공종별내역서!F72</f>
        <v>3889328</v>
      </c>
      <c r="F9" s="12">
        <f t="shared" si="0"/>
        <v>3889328</v>
      </c>
      <c r="G9" s="12">
        <f>공종별내역서!H72</f>
        <v>6764597</v>
      </c>
      <c r="H9" s="12">
        <f t="shared" si="1"/>
        <v>6764597</v>
      </c>
      <c r="I9" s="12">
        <f>공종별내역서!J72</f>
        <v>135674</v>
      </c>
      <c r="J9" s="12">
        <f t="shared" si="2"/>
        <v>135674</v>
      </c>
      <c r="K9" s="12">
        <f t="shared" si="3"/>
        <v>10789599</v>
      </c>
      <c r="L9" s="12">
        <f t="shared" si="4"/>
        <v>10789599</v>
      </c>
      <c r="M9" s="10" t="s">
        <v>52</v>
      </c>
      <c r="N9" s="1" t="s">
        <v>108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151</v>
      </c>
      <c r="B10" s="10" t="s">
        <v>52</v>
      </c>
      <c r="C10" s="10" t="s">
        <v>52</v>
      </c>
      <c r="D10" s="11">
        <v>1</v>
      </c>
      <c r="E10" s="12">
        <f>공종별내역서!F95</f>
        <v>1535184</v>
      </c>
      <c r="F10" s="12">
        <f t="shared" si="0"/>
        <v>1535184</v>
      </c>
      <c r="G10" s="12">
        <f>공종별내역서!H95</f>
        <v>8878610</v>
      </c>
      <c r="H10" s="12">
        <f t="shared" si="1"/>
        <v>8878610</v>
      </c>
      <c r="I10" s="12">
        <f>공종별내역서!J95</f>
        <v>443608</v>
      </c>
      <c r="J10" s="12">
        <f t="shared" si="2"/>
        <v>443608</v>
      </c>
      <c r="K10" s="12">
        <f t="shared" si="3"/>
        <v>10857402</v>
      </c>
      <c r="L10" s="12">
        <f t="shared" si="4"/>
        <v>10857402</v>
      </c>
      <c r="M10" s="10" t="s">
        <v>52</v>
      </c>
      <c r="N10" s="1" t="s">
        <v>152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172</v>
      </c>
      <c r="B11" s="10" t="s">
        <v>52</v>
      </c>
      <c r="C11" s="10" t="s">
        <v>52</v>
      </c>
      <c r="D11" s="11">
        <v>1</v>
      </c>
      <c r="E11" s="12">
        <f>공종별내역서!F118</f>
        <v>74440323</v>
      </c>
      <c r="F11" s="12">
        <f t="shared" si="0"/>
        <v>74440323</v>
      </c>
      <c r="G11" s="12">
        <f>공종별내역서!H118</f>
        <v>9625781</v>
      </c>
      <c r="H11" s="12">
        <f t="shared" si="1"/>
        <v>9625781</v>
      </c>
      <c r="I11" s="12">
        <f>공종별내역서!J118</f>
        <v>189549</v>
      </c>
      <c r="J11" s="12">
        <f t="shared" si="2"/>
        <v>189549</v>
      </c>
      <c r="K11" s="12">
        <f t="shared" si="3"/>
        <v>84255653</v>
      </c>
      <c r="L11" s="12">
        <f t="shared" si="4"/>
        <v>84255653</v>
      </c>
      <c r="M11" s="10" t="s">
        <v>52</v>
      </c>
      <c r="N11" s="1" t="s">
        <v>173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216</v>
      </c>
      <c r="B12" s="10" t="s">
        <v>52</v>
      </c>
      <c r="C12" s="10" t="s">
        <v>52</v>
      </c>
      <c r="D12" s="11">
        <v>1</v>
      </c>
      <c r="E12" s="12">
        <f>공종별내역서!F141</f>
        <v>5780733</v>
      </c>
      <c r="F12" s="12">
        <f t="shared" si="0"/>
        <v>5780733</v>
      </c>
      <c r="G12" s="12">
        <f>공종별내역서!H141</f>
        <v>870462</v>
      </c>
      <c r="H12" s="12">
        <f t="shared" si="1"/>
        <v>870462</v>
      </c>
      <c r="I12" s="12">
        <f>공종별내역서!J141</f>
        <v>0</v>
      </c>
      <c r="J12" s="12">
        <f t="shared" si="2"/>
        <v>0</v>
      </c>
      <c r="K12" s="12">
        <f t="shared" si="3"/>
        <v>6651195</v>
      </c>
      <c r="L12" s="12">
        <f t="shared" si="4"/>
        <v>6651195</v>
      </c>
      <c r="M12" s="10" t="s">
        <v>52</v>
      </c>
      <c r="N12" s="1" t="s">
        <v>217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228</v>
      </c>
      <c r="B13" s="10" t="s">
        <v>52</v>
      </c>
      <c r="C13" s="10" t="s">
        <v>52</v>
      </c>
      <c r="D13" s="11">
        <v>1</v>
      </c>
      <c r="E13" s="12">
        <f>공종별내역서!F164</f>
        <v>2324048</v>
      </c>
      <c r="F13" s="12">
        <f t="shared" si="0"/>
        <v>2324048</v>
      </c>
      <c r="G13" s="12">
        <f>공종별내역서!H164</f>
        <v>2228707</v>
      </c>
      <c r="H13" s="12">
        <f t="shared" si="1"/>
        <v>2228707</v>
      </c>
      <c r="I13" s="12">
        <f>공종별내역서!J164</f>
        <v>34286</v>
      </c>
      <c r="J13" s="12">
        <f t="shared" si="2"/>
        <v>34286</v>
      </c>
      <c r="K13" s="12">
        <f t="shared" si="3"/>
        <v>4587041</v>
      </c>
      <c r="L13" s="12">
        <f t="shared" si="4"/>
        <v>4587041</v>
      </c>
      <c r="M13" s="10" t="s">
        <v>52</v>
      </c>
      <c r="N13" s="1" t="s">
        <v>229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255</v>
      </c>
      <c r="B14" s="10" t="s">
        <v>52</v>
      </c>
      <c r="C14" s="10" t="s">
        <v>52</v>
      </c>
      <c r="D14" s="11">
        <v>1</v>
      </c>
      <c r="E14" s="12">
        <f>공종별내역서!F187</f>
        <v>187200</v>
      </c>
      <c r="F14" s="12">
        <f t="shared" si="0"/>
        <v>187200</v>
      </c>
      <c r="G14" s="12">
        <f>공종별내역서!H187</f>
        <v>227468</v>
      </c>
      <c r="H14" s="12">
        <f t="shared" si="1"/>
        <v>227468</v>
      </c>
      <c r="I14" s="12">
        <f>공종별내역서!J187</f>
        <v>0</v>
      </c>
      <c r="J14" s="12">
        <f t="shared" si="2"/>
        <v>0</v>
      </c>
      <c r="K14" s="12">
        <f t="shared" si="3"/>
        <v>414668</v>
      </c>
      <c r="L14" s="12">
        <f t="shared" si="4"/>
        <v>414668</v>
      </c>
      <c r="M14" s="10" t="s">
        <v>52</v>
      </c>
      <c r="N14" s="1" t="s">
        <v>256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262</v>
      </c>
      <c r="B15" s="10" t="s">
        <v>52</v>
      </c>
      <c r="C15" s="10" t="s">
        <v>52</v>
      </c>
      <c r="D15" s="11">
        <v>1</v>
      </c>
      <c r="E15" s="12">
        <f>공종별내역서!F210</f>
        <v>7604308</v>
      </c>
      <c r="F15" s="12">
        <f t="shared" si="0"/>
        <v>7604308</v>
      </c>
      <c r="G15" s="12">
        <f>공종별내역서!H210</f>
        <v>4669535</v>
      </c>
      <c r="H15" s="12">
        <f t="shared" si="1"/>
        <v>4669535</v>
      </c>
      <c r="I15" s="12">
        <f>공종별내역서!J210</f>
        <v>128623</v>
      </c>
      <c r="J15" s="12">
        <f t="shared" si="2"/>
        <v>128623</v>
      </c>
      <c r="K15" s="12">
        <f t="shared" si="3"/>
        <v>12402466</v>
      </c>
      <c r="L15" s="12">
        <f t="shared" si="4"/>
        <v>12402466</v>
      </c>
      <c r="M15" s="10" t="s">
        <v>52</v>
      </c>
      <c r="N15" s="1" t="s">
        <v>263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333</v>
      </c>
      <c r="B16" s="10" t="s">
        <v>52</v>
      </c>
      <c r="C16" s="10" t="s">
        <v>52</v>
      </c>
      <c r="D16" s="11">
        <v>1</v>
      </c>
      <c r="E16" s="12">
        <f>공종별내역서!F233</f>
        <v>471750</v>
      </c>
      <c r="F16" s="12">
        <f t="shared" si="0"/>
        <v>471750</v>
      </c>
      <c r="G16" s="12">
        <f>공종별내역서!H233</f>
        <v>4588584</v>
      </c>
      <c r="H16" s="12">
        <f t="shared" si="1"/>
        <v>4588584</v>
      </c>
      <c r="I16" s="12">
        <f>공종별내역서!J233</f>
        <v>0</v>
      </c>
      <c r="J16" s="12">
        <f t="shared" si="2"/>
        <v>0</v>
      </c>
      <c r="K16" s="12">
        <f t="shared" si="3"/>
        <v>5060334</v>
      </c>
      <c r="L16" s="12">
        <f t="shared" si="4"/>
        <v>5060334</v>
      </c>
      <c r="M16" s="10" t="s">
        <v>52</v>
      </c>
      <c r="N16" s="1" t="s">
        <v>334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0" t="s">
        <v>348</v>
      </c>
      <c r="B17" s="10" t="s">
        <v>52</v>
      </c>
      <c r="C17" s="10" t="s">
        <v>52</v>
      </c>
      <c r="D17" s="11">
        <v>1</v>
      </c>
      <c r="E17" s="12">
        <f>공종별내역서!F256</f>
        <v>87036</v>
      </c>
      <c r="F17" s="12">
        <f t="shared" si="0"/>
        <v>87036</v>
      </c>
      <c r="G17" s="12">
        <f>공종별내역서!H256</f>
        <v>6288868</v>
      </c>
      <c r="H17" s="12">
        <f t="shared" si="1"/>
        <v>6288868</v>
      </c>
      <c r="I17" s="12">
        <f>공종별내역서!J256</f>
        <v>104864</v>
      </c>
      <c r="J17" s="12">
        <f t="shared" si="2"/>
        <v>104864</v>
      </c>
      <c r="K17" s="12">
        <f t="shared" si="3"/>
        <v>6480768</v>
      </c>
      <c r="L17" s="12">
        <f t="shared" si="4"/>
        <v>6480768</v>
      </c>
      <c r="M17" s="10" t="s">
        <v>52</v>
      </c>
      <c r="N17" s="1" t="s">
        <v>349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30" customHeight="1" x14ac:dyDescent="0.3">
      <c r="A18" s="10" t="s">
        <v>416</v>
      </c>
      <c r="B18" s="10" t="s">
        <v>52</v>
      </c>
      <c r="C18" s="10" t="s">
        <v>52</v>
      </c>
      <c r="D18" s="11">
        <v>1</v>
      </c>
      <c r="E18" s="12">
        <f>공종별내역서!F279</f>
        <v>21169900</v>
      </c>
      <c r="F18" s="12">
        <f t="shared" si="0"/>
        <v>21169900</v>
      </c>
      <c r="G18" s="12">
        <f>공종별내역서!H279</f>
        <v>399199</v>
      </c>
      <c r="H18" s="12">
        <f t="shared" si="1"/>
        <v>399199</v>
      </c>
      <c r="I18" s="12">
        <f>공종별내역서!J279</f>
        <v>0</v>
      </c>
      <c r="J18" s="12">
        <f t="shared" si="2"/>
        <v>0</v>
      </c>
      <c r="K18" s="12">
        <f t="shared" si="3"/>
        <v>21569099</v>
      </c>
      <c r="L18" s="12">
        <f t="shared" si="4"/>
        <v>21569099</v>
      </c>
      <c r="M18" s="10" t="s">
        <v>52</v>
      </c>
      <c r="N18" s="1" t="s">
        <v>417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0" t="s">
        <v>480</v>
      </c>
      <c r="B19" s="10" t="s">
        <v>52</v>
      </c>
      <c r="C19" s="10" t="s">
        <v>52</v>
      </c>
      <c r="D19" s="11">
        <v>1</v>
      </c>
      <c r="E19" s="12">
        <f>공종별내역서!F302</f>
        <v>131600</v>
      </c>
      <c r="F19" s="12">
        <f t="shared" si="0"/>
        <v>131600</v>
      </c>
      <c r="G19" s="12">
        <f>공종별내역서!H302</f>
        <v>0</v>
      </c>
      <c r="H19" s="12">
        <f t="shared" si="1"/>
        <v>0</v>
      </c>
      <c r="I19" s="12">
        <f>공종별내역서!J302</f>
        <v>0</v>
      </c>
      <c r="J19" s="12">
        <f t="shared" si="2"/>
        <v>0</v>
      </c>
      <c r="K19" s="12">
        <f t="shared" si="3"/>
        <v>131600</v>
      </c>
      <c r="L19" s="12">
        <f t="shared" si="4"/>
        <v>131600</v>
      </c>
      <c r="M19" s="10" t="s">
        <v>52</v>
      </c>
      <c r="N19" s="1" t="s">
        <v>481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56</v>
      </c>
      <c r="T19" s="8"/>
    </row>
    <row r="20" spans="1:20" ht="30" customHeight="1" x14ac:dyDescent="0.3">
      <c r="A20" s="10" t="s">
        <v>490</v>
      </c>
      <c r="B20" s="10" t="s">
        <v>52</v>
      </c>
      <c r="C20" s="10" t="s">
        <v>52</v>
      </c>
      <c r="D20" s="11">
        <v>1</v>
      </c>
      <c r="E20" s="12">
        <f>공종별내역서!F325</f>
        <v>0</v>
      </c>
      <c r="F20" s="12">
        <f t="shared" si="0"/>
        <v>0</v>
      </c>
      <c r="G20" s="12">
        <f>공종별내역서!H325</f>
        <v>0</v>
      </c>
      <c r="H20" s="12">
        <f t="shared" si="1"/>
        <v>0</v>
      </c>
      <c r="I20" s="12">
        <f>공종별내역서!J325</f>
        <v>1948907</v>
      </c>
      <c r="J20" s="12">
        <f t="shared" si="2"/>
        <v>1948907</v>
      </c>
      <c r="K20" s="12">
        <f t="shared" si="3"/>
        <v>1948907</v>
      </c>
      <c r="L20" s="12">
        <f t="shared" si="4"/>
        <v>1948907</v>
      </c>
      <c r="M20" s="10" t="s">
        <v>52</v>
      </c>
      <c r="N20" s="1" t="s">
        <v>491</v>
      </c>
      <c r="O20" s="1" t="s">
        <v>52</v>
      </c>
      <c r="P20" s="1" t="s">
        <v>52</v>
      </c>
      <c r="Q20" s="1" t="s">
        <v>492</v>
      </c>
      <c r="R20">
        <v>3</v>
      </c>
      <c r="S20" s="1" t="s">
        <v>52</v>
      </c>
      <c r="T20" s="8">
        <f>L20*1</f>
        <v>1948907</v>
      </c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82</v>
      </c>
      <c r="B26" s="11"/>
      <c r="C26" s="11"/>
      <c r="D26" s="11"/>
      <c r="E26" s="11"/>
      <c r="F26" s="12">
        <f>F5</f>
        <v>117820508</v>
      </c>
      <c r="G26" s="11"/>
      <c r="H26" s="12">
        <f>H5</f>
        <v>47209532</v>
      </c>
      <c r="I26" s="11"/>
      <c r="J26" s="12">
        <f>J5</f>
        <v>1057355</v>
      </c>
      <c r="K26" s="11"/>
      <c r="L26" s="12">
        <f>L5</f>
        <v>166087395</v>
      </c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325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6" t="s">
        <v>2</v>
      </c>
      <c r="B2" s="46" t="s">
        <v>3</v>
      </c>
      <c r="C2" s="46" t="s">
        <v>4</v>
      </c>
      <c r="D2" s="46" t="s">
        <v>5</v>
      </c>
      <c r="E2" s="46" t="s">
        <v>6</v>
      </c>
      <c r="F2" s="46"/>
      <c r="G2" s="46" t="s">
        <v>9</v>
      </c>
      <c r="H2" s="46"/>
      <c r="I2" s="46" t="s">
        <v>10</v>
      </c>
      <c r="J2" s="46"/>
      <c r="K2" s="46" t="s">
        <v>11</v>
      </c>
      <c r="L2" s="46"/>
      <c r="M2" s="46" t="s">
        <v>12</v>
      </c>
      <c r="N2" s="42" t="s">
        <v>20</v>
      </c>
      <c r="O2" s="42" t="s">
        <v>14</v>
      </c>
      <c r="P2" s="42" t="s">
        <v>21</v>
      </c>
      <c r="Q2" s="42" t="s">
        <v>13</v>
      </c>
      <c r="R2" s="42" t="s">
        <v>22</v>
      </c>
      <c r="S2" s="42" t="s">
        <v>23</v>
      </c>
      <c r="T2" s="42" t="s">
        <v>24</v>
      </c>
      <c r="U2" s="42" t="s">
        <v>25</v>
      </c>
      <c r="V2" s="42" t="s">
        <v>26</v>
      </c>
      <c r="W2" s="42" t="s">
        <v>27</v>
      </c>
      <c r="X2" s="42" t="s">
        <v>28</v>
      </c>
      <c r="Y2" s="42" t="s">
        <v>29</v>
      </c>
      <c r="Z2" s="42" t="s">
        <v>30</v>
      </c>
      <c r="AA2" s="42" t="s">
        <v>31</v>
      </c>
      <c r="AB2" s="42" t="s">
        <v>32</v>
      </c>
      <c r="AC2" s="42" t="s">
        <v>33</v>
      </c>
      <c r="AD2" s="42" t="s">
        <v>34</v>
      </c>
      <c r="AE2" s="42" t="s">
        <v>35</v>
      </c>
      <c r="AF2" s="42" t="s">
        <v>36</v>
      </c>
      <c r="AG2" s="42" t="s">
        <v>37</v>
      </c>
      <c r="AH2" s="42" t="s">
        <v>38</v>
      </c>
      <c r="AI2" s="42" t="s">
        <v>39</v>
      </c>
      <c r="AJ2" s="42" t="s">
        <v>40</v>
      </c>
      <c r="AK2" s="42" t="s">
        <v>41</v>
      </c>
      <c r="AL2" s="42" t="s">
        <v>42</v>
      </c>
      <c r="AM2" s="42" t="s">
        <v>43</v>
      </c>
      <c r="AN2" s="42" t="s">
        <v>44</v>
      </c>
      <c r="AO2" s="42" t="s">
        <v>45</v>
      </c>
      <c r="AP2" s="42" t="s">
        <v>46</v>
      </c>
      <c r="AQ2" s="42" t="s">
        <v>47</v>
      </c>
      <c r="AR2" s="42" t="s">
        <v>48</v>
      </c>
      <c r="AS2" s="42" t="s">
        <v>16</v>
      </c>
      <c r="AT2" s="42" t="s">
        <v>17</v>
      </c>
      <c r="AU2" s="42" t="s">
        <v>49</v>
      </c>
      <c r="AV2" s="42" t="s">
        <v>50</v>
      </c>
    </row>
    <row r="3" spans="1:48" ht="30" customHeight="1" x14ac:dyDescent="0.3">
      <c r="A3" s="46"/>
      <c r="B3" s="46"/>
      <c r="C3" s="46"/>
      <c r="D3" s="46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6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</row>
    <row r="4" spans="1:48" ht="30" customHeight="1" x14ac:dyDescent="0.3">
      <c r="A4" s="13" t="s">
        <v>57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58</v>
      </c>
    </row>
    <row r="5" spans="1:48" ht="30" customHeight="1" x14ac:dyDescent="0.3">
      <c r="A5" s="13" t="s">
        <v>59</v>
      </c>
      <c r="B5" s="13" t="s">
        <v>60</v>
      </c>
      <c r="C5" s="13" t="s">
        <v>61</v>
      </c>
      <c r="D5" s="11">
        <v>1</v>
      </c>
      <c r="E5" s="12">
        <f>TRUNC(일위대가목록!E4,0)</f>
        <v>41435</v>
      </c>
      <c r="F5" s="12">
        <f>TRUNC(E5*D5, 0)</f>
        <v>41435</v>
      </c>
      <c r="G5" s="12">
        <f>TRUNC(일위대가목록!F4,0)</f>
        <v>94574</v>
      </c>
      <c r="H5" s="12">
        <f>TRUNC(G5*D5, 0)</f>
        <v>94574</v>
      </c>
      <c r="I5" s="12">
        <f>TRUNC(일위대가목록!G4,0)</f>
        <v>0</v>
      </c>
      <c r="J5" s="12">
        <f>TRUNC(I5*D5, 0)</f>
        <v>0</v>
      </c>
      <c r="K5" s="12">
        <f t="shared" ref="K5:L8" si="0">TRUNC(E5+G5+I5, 0)</f>
        <v>136009</v>
      </c>
      <c r="L5" s="12">
        <f t="shared" si="0"/>
        <v>136009</v>
      </c>
      <c r="M5" s="13" t="s">
        <v>62</v>
      </c>
      <c r="N5" s="1" t="s">
        <v>63</v>
      </c>
      <c r="O5" s="1" t="s">
        <v>52</v>
      </c>
      <c r="P5" s="1" t="s">
        <v>52</v>
      </c>
      <c r="Q5" s="1" t="s">
        <v>58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4</v>
      </c>
    </row>
    <row r="6" spans="1:48" ht="30" customHeight="1" x14ac:dyDescent="0.3">
      <c r="A6" s="13" t="s">
        <v>59</v>
      </c>
      <c r="B6" s="13" t="s">
        <v>67</v>
      </c>
      <c r="C6" s="13" t="s">
        <v>61</v>
      </c>
      <c r="D6" s="11">
        <v>1</v>
      </c>
      <c r="E6" s="12">
        <f>TRUNC(일위대가목록!E5,0)</f>
        <v>54393</v>
      </c>
      <c r="F6" s="12">
        <f>TRUNC(E6*D6, 0)</f>
        <v>54393</v>
      </c>
      <c r="G6" s="12">
        <f>TRUNC(일위대가목록!F5,0)</f>
        <v>156891</v>
      </c>
      <c r="H6" s="12">
        <f>TRUNC(G6*D6, 0)</f>
        <v>156891</v>
      </c>
      <c r="I6" s="12">
        <f>TRUNC(일위대가목록!G5,0)</f>
        <v>0</v>
      </c>
      <c r="J6" s="12">
        <f>TRUNC(I6*D6, 0)</f>
        <v>0</v>
      </c>
      <c r="K6" s="12">
        <f t="shared" si="0"/>
        <v>211284</v>
      </c>
      <c r="L6" s="12">
        <f t="shared" si="0"/>
        <v>211284</v>
      </c>
      <c r="M6" s="13" t="s">
        <v>68</v>
      </c>
      <c r="N6" s="1" t="s">
        <v>69</v>
      </c>
      <c r="O6" s="1" t="s">
        <v>52</v>
      </c>
      <c r="P6" s="1" t="s">
        <v>52</v>
      </c>
      <c r="Q6" s="1" t="s">
        <v>58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70</v>
      </c>
      <c r="AV6">
        <v>5</v>
      </c>
    </row>
    <row r="7" spans="1:48" ht="30" customHeight="1" x14ac:dyDescent="0.3">
      <c r="A7" s="13" t="s">
        <v>71</v>
      </c>
      <c r="B7" s="13" t="s">
        <v>72</v>
      </c>
      <c r="C7" s="13" t="s">
        <v>73</v>
      </c>
      <c r="D7" s="11">
        <v>141.1</v>
      </c>
      <c r="E7" s="12">
        <f>TRUNC(일위대가목록!E6,0)</f>
        <v>0</v>
      </c>
      <c r="F7" s="12">
        <f>TRUNC(E7*D7, 0)</f>
        <v>0</v>
      </c>
      <c r="G7" s="12">
        <f>TRUNC(일위대가목록!F6,0)</f>
        <v>3441</v>
      </c>
      <c r="H7" s="12">
        <f>TRUNC(G7*D7, 0)</f>
        <v>485525</v>
      </c>
      <c r="I7" s="12">
        <f>TRUNC(일위대가목록!G6,0)</f>
        <v>0</v>
      </c>
      <c r="J7" s="12">
        <f>TRUNC(I7*D7, 0)</f>
        <v>0</v>
      </c>
      <c r="K7" s="12">
        <f t="shared" si="0"/>
        <v>3441</v>
      </c>
      <c r="L7" s="12">
        <f t="shared" si="0"/>
        <v>485525</v>
      </c>
      <c r="M7" s="13" t="s">
        <v>74</v>
      </c>
      <c r="N7" s="1" t="s">
        <v>75</v>
      </c>
      <c r="O7" s="1" t="s">
        <v>52</v>
      </c>
      <c r="P7" s="1" t="s">
        <v>52</v>
      </c>
      <c r="Q7" s="1" t="s">
        <v>58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76</v>
      </c>
      <c r="AV7">
        <v>101</v>
      </c>
    </row>
    <row r="8" spans="1:48" ht="30" customHeight="1" x14ac:dyDescent="0.3">
      <c r="A8" s="13" t="s">
        <v>77</v>
      </c>
      <c r="B8" s="13" t="s">
        <v>78</v>
      </c>
      <c r="C8" s="13" t="s">
        <v>73</v>
      </c>
      <c r="D8" s="11">
        <v>80.900000000000006</v>
      </c>
      <c r="E8" s="12">
        <f>TRUNC(일위대가목록!E7,0)</f>
        <v>1052</v>
      </c>
      <c r="F8" s="12">
        <f>TRUNC(E8*D8, 0)</f>
        <v>85106</v>
      </c>
      <c r="G8" s="12">
        <f>TRUNC(일위대가목록!F7,0)</f>
        <v>1720</v>
      </c>
      <c r="H8" s="12">
        <f>TRUNC(G8*D8, 0)</f>
        <v>139148</v>
      </c>
      <c r="I8" s="12">
        <f>TRUNC(일위대가목록!G7,0)</f>
        <v>0</v>
      </c>
      <c r="J8" s="12">
        <f>TRUNC(I8*D8, 0)</f>
        <v>0</v>
      </c>
      <c r="K8" s="12">
        <f t="shared" si="0"/>
        <v>2772</v>
      </c>
      <c r="L8" s="12">
        <f t="shared" si="0"/>
        <v>224254</v>
      </c>
      <c r="M8" s="13" t="s">
        <v>79</v>
      </c>
      <c r="N8" s="1" t="s">
        <v>80</v>
      </c>
      <c r="O8" s="1" t="s">
        <v>52</v>
      </c>
      <c r="P8" s="1" t="s">
        <v>52</v>
      </c>
      <c r="Q8" s="1" t="s">
        <v>58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81</v>
      </c>
      <c r="AV8">
        <v>7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58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58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58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58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58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58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58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58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58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58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58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58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58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58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58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58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58</v>
      </c>
    </row>
    <row r="26" spans="1:48" ht="30" customHeight="1" x14ac:dyDescent="0.3">
      <c r="A26" s="13" t="s">
        <v>82</v>
      </c>
      <c r="B26" s="11"/>
      <c r="C26" s="11"/>
      <c r="D26" s="11"/>
      <c r="E26" s="12"/>
      <c r="F26" s="12">
        <f>SUMIF(Q5:Q25,"010101",F5:F25)</f>
        <v>180934</v>
      </c>
      <c r="G26" s="12"/>
      <c r="H26" s="12">
        <f>SUMIF(Q5:Q25,"010101",H5:H25)</f>
        <v>876138</v>
      </c>
      <c r="I26" s="12"/>
      <c r="J26" s="12">
        <f>SUMIF(Q5:Q25,"010101",J5:J25)</f>
        <v>0</v>
      </c>
      <c r="K26" s="12"/>
      <c r="L26" s="12">
        <f>SUMIF(Q5:Q25,"010101",L5:L25)</f>
        <v>1057072</v>
      </c>
      <c r="M26" s="11"/>
      <c r="N26" t="s">
        <v>83</v>
      </c>
    </row>
    <row r="27" spans="1:48" ht="30" customHeight="1" x14ac:dyDescent="0.3">
      <c r="A27" s="13" t="s">
        <v>84</v>
      </c>
      <c r="B27" s="13" t="s">
        <v>52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85</v>
      </c>
    </row>
    <row r="28" spans="1:48" ht="30" customHeight="1" x14ac:dyDescent="0.3">
      <c r="A28" s="13" t="s">
        <v>86</v>
      </c>
      <c r="B28" s="13" t="s">
        <v>87</v>
      </c>
      <c r="C28" s="13" t="s">
        <v>88</v>
      </c>
      <c r="D28" s="11">
        <v>21.1</v>
      </c>
      <c r="E28" s="12">
        <f>TRUNC(일위대가목록!E8,0)</f>
        <v>0</v>
      </c>
      <c r="F28" s="12">
        <f>TRUNC(E28*D28, 0)</f>
        <v>0</v>
      </c>
      <c r="G28" s="12">
        <f>TRUNC(일위대가목록!F8,0)</f>
        <v>63314</v>
      </c>
      <c r="H28" s="12">
        <f>TRUNC(G28*D28, 0)</f>
        <v>1335925</v>
      </c>
      <c r="I28" s="12">
        <f>TRUNC(일위대가목록!G8,0)</f>
        <v>0</v>
      </c>
      <c r="J28" s="12">
        <f>TRUNC(I28*D28, 0)</f>
        <v>0</v>
      </c>
      <c r="K28" s="12">
        <f t="shared" ref="K28:L31" si="1">TRUNC(E28+G28+I28, 0)</f>
        <v>63314</v>
      </c>
      <c r="L28" s="12">
        <f t="shared" si="1"/>
        <v>1335925</v>
      </c>
      <c r="M28" s="13" t="s">
        <v>89</v>
      </c>
      <c r="N28" s="1" t="s">
        <v>90</v>
      </c>
      <c r="O28" s="1" t="s">
        <v>52</v>
      </c>
      <c r="P28" s="1" t="s">
        <v>52</v>
      </c>
      <c r="Q28" s="1" t="s">
        <v>85</v>
      </c>
      <c r="R28" s="1" t="s">
        <v>64</v>
      </c>
      <c r="S28" s="1" t="s">
        <v>65</v>
      </c>
      <c r="T28" s="1" t="s">
        <v>65</v>
      </c>
      <c r="AR28" s="1" t="s">
        <v>52</v>
      </c>
      <c r="AS28" s="1" t="s">
        <v>52</v>
      </c>
      <c r="AU28" s="1" t="s">
        <v>91</v>
      </c>
      <c r="AV28">
        <v>9</v>
      </c>
    </row>
    <row r="29" spans="1:48" ht="30" customHeight="1" x14ac:dyDescent="0.3">
      <c r="A29" s="13" t="s">
        <v>92</v>
      </c>
      <c r="B29" s="13" t="s">
        <v>93</v>
      </c>
      <c r="C29" s="13" t="s">
        <v>88</v>
      </c>
      <c r="D29" s="11">
        <v>9.3000000000000007</v>
      </c>
      <c r="E29" s="12">
        <f>TRUNC(일위대가목록!E9,0)</f>
        <v>0</v>
      </c>
      <c r="F29" s="12">
        <f>TRUNC(E29*D29, 0)</f>
        <v>0</v>
      </c>
      <c r="G29" s="12">
        <f>TRUNC(일위대가목록!F9,0)</f>
        <v>34413</v>
      </c>
      <c r="H29" s="12">
        <f>TRUNC(G29*D29, 0)</f>
        <v>320040</v>
      </c>
      <c r="I29" s="12">
        <f>TRUNC(일위대가목록!G9,0)</f>
        <v>0</v>
      </c>
      <c r="J29" s="12">
        <f>TRUNC(I29*D29, 0)</f>
        <v>0</v>
      </c>
      <c r="K29" s="12">
        <f t="shared" si="1"/>
        <v>34413</v>
      </c>
      <c r="L29" s="12">
        <f t="shared" si="1"/>
        <v>320040</v>
      </c>
      <c r="M29" s="13" t="s">
        <v>94</v>
      </c>
      <c r="N29" s="1" t="s">
        <v>95</v>
      </c>
      <c r="O29" s="1" t="s">
        <v>52</v>
      </c>
      <c r="P29" s="1" t="s">
        <v>52</v>
      </c>
      <c r="Q29" s="1" t="s">
        <v>85</v>
      </c>
      <c r="R29" s="1" t="s">
        <v>64</v>
      </c>
      <c r="S29" s="1" t="s">
        <v>65</v>
      </c>
      <c r="T29" s="1" t="s">
        <v>65</v>
      </c>
      <c r="AR29" s="1" t="s">
        <v>52</v>
      </c>
      <c r="AS29" s="1" t="s">
        <v>52</v>
      </c>
      <c r="AU29" s="1" t="s">
        <v>96</v>
      </c>
      <c r="AV29">
        <v>10</v>
      </c>
    </row>
    <row r="30" spans="1:48" ht="30" customHeight="1" x14ac:dyDescent="0.3">
      <c r="A30" s="13" t="s">
        <v>97</v>
      </c>
      <c r="B30" s="13" t="s">
        <v>98</v>
      </c>
      <c r="C30" s="13" t="s">
        <v>88</v>
      </c>
      <c r="D30" s="11">
        <v>11.8</v>
      </c>
      <c r="E30" s="12">
        <f>TRUNC(일위대가목록!E10,0)</f>
        <v>1196</v>
      </c>
      <c r="F30" s="12">
        <f>TRUNC(E30*D30, 0)</f>
        <v>14112</v>
      </c>
      <c r="G30" s="12">
        <f>TRUNC(일위대가목록!F10,0)</f>
        <v>8228</v>
      </c>
      <c r="H30" s="12">
        <f>TRUNC(G30*D30, 0)</f>
        <v>97090</v>
      </c>
      <c r="I30" s="12">
        <f>TRUNC(일위대가목록!G10,0)</f>
        <v>1281</v>
      </c>
      <c r="J30" s="12">
        <f>TRUNC(I30*D30, 0)</f>
        <v>15115</v>
      </c>
      <c r="K30" s="12">
        <f t="shared" si="1"/>
        <v>10705</v>
      </c>
      <c r="L30" s="12">
        <f t="shared" si="1"/>
        <v>126317</v>
      </c>
      <c r="M30" s="13" t="s">
        <v>99</v>
      </c>
      <c r="N30" s="1" t="s">
        <v>100</v>
      </c>
      <c r="O30" s="1" t="s">
        <v>52</v>
      </c>
      <c r="P30" s="1" t="s">
        <v>52</v>
      </c>
      <c r="Q30" s="1" t="s">
        <v>85</v>
      </c>
      <c r="R30" s="1" t="s">
        <v>64</v>
      </c>
      <c r="S30" s="1" t="s">
        <v>65</v>
      </c>
      <c r="T30" s="1" t="s">
        <v>65</v>
      </c>
      <c r="AR30" s="1" t="s">
        <v>52</v>
      </c>
      <c r="AS30" s="1" t="s">
        <v>52</v>
      </c>
      <c r="AU30" s="1" t="s">
        <v>101</v>
      </c>
      <c r="AV30">
        <v>11</v>
      </c>
    </row>
    <row r="31" spans="1:48" ht="30" customHeight="1" x14ac:dyDescent="0.3">
      <c r="A31" s="13" t="s">
        <v>102</v>
      </c>
      <c r="B31" s="13" t="s">
        <v>103</v>
      </c>
      <c r="C31" s="13" t="s">
        <v>88</v>
      </c>
      <c r="D31" s="11">
        <v>4</v>
      </c>
      <c r="E31" s="12">
        <f>TRUNC(일위대가목록!E11,0)</f>
        <v>1013</v>
      </c>
      <c r="F31" s="12">
        <f>TRUNC(E31*D31, 0)</f>
        <v>4052</v>
      </c>
      <c r="G31" s="12">
        <f>TRUNC(일위대가목록!F11,0)</f>
        <v>9632</v>
      </c>
      <c r="H31" s="12">
        <f>TRUNC(G31*D31, 0)</f>
        <v>38528</v>
      </c>
      <c r="I31" s="12">
        <f>TRUNC(일위대가목록!G11,0)</f>
        <v>1409</v>
      </c>
      <c r="J31" s="12">
        <f>TRUNC(I31*D31, 0)</f>
        <v>5636</v>
      </c>
      <c r="K31" s="12">
        <f t="shared" si="1"/>
        <v>12054</v>
      </c>
      <c r="L31" s="12">
        <f t="shared" si="1"/>
        <v>48216</v>
      </c>
      <c r="M31" s="13" t="s">
        <v>104</v>
      </c>
      <c r="N31" s="1" t="s">
        <v>105</v>
      </c>
      <c r="O31" s="1" t="s">
        <v>52</v>
      </c>
      <c r="P31" s="1" t="s">
        <v>52</v>
      </c>
      <c r="Q31" s="1" t="s">
        <v>85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106</v>
      </c>
      <c r="AV31">
        <v>12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85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85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85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85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85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85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85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85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85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85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85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85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85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85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85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85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85</v>
      </c>
    </row>
    <row r="49" spans="1:48" ht="30" customHeight="1" x14ac:dyDescent="0.3">
      <c r="A49" s="13" t="s">
        <v>82</v>
      </c>
      <c r="B49" s="11"/>
      <c r="C49" s="11"/>
      <c r="D49" s="11"/>
      <c r="E49" s="12"/>
      <c r="F49" s="12">
        <f>SUMIF(Q28:Q48,"010102",F28:F48)</f>
        <v>18164</v>
      </c>
      <c r="G49" s="12"/>
      <c r="H49" s="12">
        <f>SUMIF(Q28:Q48,"010102",H28:H48)</f>
        <v>1791583</v>
      </c>
      <c r="I49" s="12"/>
      <c r="J49" s="12">
        <f>SUMIF(Q28:Q48,"010102",J28:J48)</f>
        <v>20751</v>
      </c>
      <c r="K49" s="12"/>
      <c r="L49" s="12">
        <f>SUMIF(Q28:Q48,"010102",L28:L48)</f>
        <v>1830498</v>
      </c>
      <c r="M49" s="11"/>
      <c r="N49" t="s">
        <v>83</v>
      </c>
    </row>
    <row r="50" spans="1:48" ht="30" customHeight="1" x14ac:dyDescent="0.3">
      <c r="A50" s="13" t="s">
        <v>107</v>
      </c>
      <c r="B50" s="13" t="s">
        <v>52</v>
      </c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108</v>
      </c>
    </row>
    <row r="51" spans="1:48" ht="30" customHeight="1" x14ac:dyDescent="0.3">
      <c r="A51" s="13" t="s">
        <v>109</v>
      </c>
      <c r="B51" s="13" t="s">
        <v>110</v>
      </c>
      <c r="C51" s="13" t="s">
        <v>88</v>
      </c>
      <c r="D51" s="11">
        <v>14.4</v>
      </c>
      <c r="E51" s="12">
        <f>TRUNC(단가대비표!O34,0)</f>
        <v>104620</v>
      </c>
      <c r="F51" s="12">
        <f t="shared" ref="F51:F59" si="2">TRUNC(E51*D51, 0)</f>
        <v>1506528</v>
      </c>
      <c r="G51" s="12">
        <f>TRUNC(단가대비표!P34,0)</f>
        <v>0</v>
      </c>
      <c r="H51" s="12">
        <f t="shared" ref="H51:H59" si="3">TRUNC(G51*D51, 0)</f>
        <v>0</v>
      </c>
      <c r="I51" s="12">
        <f>TRUNC(단가대비표!V34,0)</f>
        <v>0</v>
      </c>
      <c r="J51" s="12">
        <f t="shared" ref="J51:J59" si="4">TRUNC(I51*D51, 0)</f>
        <v>0</v>
      </c>
      <c r="K51" s="12">
        <f t="shared" ref="K51:K59" si="5">TRUNC(E51+G51+I51, 0)</f>
        <v>104620</v>
      </c>
      <c r="L51" s="12">
        <f t="shared" ref="L51:L59" si="6">TRUNC(F51+H51+J51, 0)</f>
        <v>1506528</v>
      </c>
      <c r="M51" s="13" t="s">
        <v>52</v>
      </c>
      <c r="N51" s="1" t="s">
        <v>111</v>
      </c>
      <c r="O51" s="1" t="s">
        <v>52</v>
      </c>
      <c r="P51" s="1" t="s">
        <v>52</v>
      </c>
      <c r="Q51" s="1" t="s">
        <v>108</v>
      </c>
      <c r="R51" s="1" t="s">
        <v>65</v>
      </c>
      <c r="S51" s="1" t="s">
        <v>65</v>
      </c>
      <c r="T51" s="1" t="s">
        <v>64</v>
      </c>
      <c r="AR51" s="1" t="s">
        <v>52</v>
      </c>
      <c r="AS51" s="1" t="s">
        <v>52</v>
      </c>
      <c r="AU51" s="1" t="s">
        <v>112</v>
      </c>
      <c r="AV51">
        <v>16</v>
      </c>
    </row>
    <row r="52" spans="1:48" ht="30" customHeight="1" x14ac:dyDescent="0.3">
      <c r="A52" s="13" t="s">
        <v>109</v>
      </c>
      <c r="B52" s="13" t="s">
        <v>113</v>
      </c>
      <c r="C52" s="13" t="s">
        <v>88</v>
      </c>
      <c r="D52" s="11">
        <v>1</v>
      </c>
      <c r="E52" s="12">
        <f>TRUNC(단가대비표!O33,0)</f>
        <v>93820</v>
      </c>
      <c r="F52" s="12">
        <f t="shared" si="2"/>
        <v>93820</v>
      </c>
      <c r="G52" s="12">
        <f>TRUNC(단가대비표!P33,0)</f>
        <v>0</v>
      </c>
      <c r="H52" s="12">
        <f t="shared" si="3"/>
        <v>0</v>
      </c>
      <c r="I52" s="12">
        <f>TRUNC(단가대비표!V33,0)</f>
        <v>0</v>
      </c>
      <c r="J52" s="12">
        <f t="shared" si="4"/>
        <v>0</v>
      </c>
      <c r="K52" s="12">
        <f t="shared" si="5"/>
        <v>93820</v>
      </c>
      <c r="L52" s="12">
        <f t="shared" si="6"/>
        <v>93820</v>
      </c>
      <c r="M52" s="13" t="s">
        <v>52</v>
      </c>
      <c r="N52" s="1" t="s">
        <v>114</v>
      </c>
      <c r="O52" s="1" t="s">
        <v>52</v>
      </c>
      <c r="P52" s="1" t="s">
        <v>52</v>
      </c>
      <c r="Q52" s="1" t="s">
        <v>108</v>
      </c>
      <c r="R52" s="1" t="s">
        <v>65</v>
      </c>
      <c r="S52" s="1" t="s">
        <v>65</v>
      </c>
      <c r="T52" s="1" t="s">
        <v>64</v>
      </c>
      <c r="AR52" s="1" t="s">
        <v>52</v>
      </c>
      <c r="AS52" s="1" t="s">
        <v>52</v>
      </c>
      <c r="AU52" s="1" t="s">
        <v>115</v>
      </c>
      <c r="AV52">
        <v>15</v>
      </c>
    </row>
    <row r="53" spans="1:48" ht="30" customHeight="1" x14ac:dyDescent="0.3">
      <c r="A53" s="13" t="s">
        <v>116</v>
      </c>
      <c r="B53" s="13" t="s">
        <v>117</v>
      </c>
      <c r="C53" s="13" t="s">
        <v>88</v>
      </c>
      <c r="D53" s="11">
        <v>14.2</v>
      </c>
      <c r="E53" s="12">
        <f>TRUNC(일위대가목록!E12,0)</f>
        <v>0</v>
      </c>
      <c r="F53" s="12">
        <f t="shared" si="2"/>
        <v>0</v>
      </c>
      <c r="G53" s="12">
        <f>TRUNC(일위대가목록!F12,0)</f>
        <v>66841</v>
      </c>
      <c r="H53" s="12">
        <f t="shared" si="3"/>
        <v>949142</v>
      </c>
      <c r="I53" s="12">
        <f>TRUNC(일위대가목록!G12,0)</f>
        <v>1336</v>
      </c>
      <c r="J53" s="12">
        <f t="shared" si="4"/>
        <v>18971</v>
      </c>
      <c r="K53" s="12">
        <f t="shared" si="5"/>
        <v>68177</v>
      </c>
      <c r="L53" s="12">
        <f t="shared" si="6"/>
        <v>968113</v>
      </c>
      <c r="M53" s="13" t="s">
        <v>118</v>
      </c>
      <c r="N53" s="1" t="s">
        <v>119</v>
      </c>
      <c r="O53" s="1" t="s">
        <v>52</v>
      </c>
      <c r="P53" s="1" t="s">
        <v>52</v>
      </c>
      <c r="Q53" s="1" t="s">
        <v>108</v>
      </c>
      <c r="R53" s="1" t="s">
        <v>64</v>
      </c>
      <c r="S53" s="1" t="s">
        <v>65</v>
      </c>
      <c r="T53" s="1" t="s">
        <v>65</v>
      </c>
      <c r="AR53" s="1" t="s">
        <v>52</v>
      </c>
      <c r="AS53" s="1" t="s">
        <v>52</v>
      </c>
      <c r="AU53" s="1" t="s">
        <v>120</v>
      </c>
      <c r="AV53">
        <v>102</v>
      </c>
    </row>
    <row r="54" spans="1:48" ht="30" customHeight="1" x14ac:dyDescent="0.3">
      <c r="A54" s="13" t="s">
        <v>116</v>
      </c>
      <c r="B54" s="13" t="s">
        <v>121</v>
      </c>
      <c r="C54" s="13" t="s">
        <v>88</v>
      </c>
      <c r="D54" s="11">
        <v>1</v>
      </c>
      <c r="E54" s="12">
        <f>TRUNC(일위대가목록!E13,0)</f>
        <v>0</v>
      </c>
      <c r="F54" s="12">
        <f t="shared" si="2"/>
        <v>0</v>
      </c>
      <c r="G54" s="12">
        <f>TRUNC(일위대가목록!F13,0)</f>
        <v>57929</v>
      </c>
      <c r="H54" s="12">
        <f t="shared" si="3"/>
        <v>57929</v>
      </c>
      <c r="I54" s="12">
        <f>TRUNC(일위대가목록!G13,0)</f>
        <v>1158</v>
      </c>
      <c r="J54" s="12">
        <f t="shared" si="4"/>
        <v>1158</v>
      </c>
      <c r="K54" s="12">
        <f t="shared" si="5"/>
        <v>59087</v>
      </c>
      <c r="L54" s="12">
        <f t="shared" si="6"/>
        <v>59087</v>
      </c>
      <c r="M54" s="13" t="s">
        <v>122</v>
      </c>
      <c r="N54" s="1" t="s">
        <v>123</v>
      </c>
      <c r="O54" s="1" t="s">
        <v>52</v>
      </c>
      <c r="P54" s="1" t="s">
        <v>52</v>
      </c>
      <c r="Q54" s="1" t="s">
        <v>108</v>
      </c>
      <c r="R54" s="1" t="s">
        <v>64</v>
      </c>
      <c r="S54" s="1" t="s">
        <v>65</v>
      </c>
      <c r="T54" s="1" t="s">
        <v>65</v>
      </c>
      <c r="AR54" s="1" t="s">
        <v>52</v>
      </c>
      <c r="AS54" s="1" t="s">
        <v>52</v>
      </c>
      <c r="AU54" s="1" t="s">
        <v>124</v>
      </c>
      <c r="AV54">
        <v>103</v>
      </c>
    </row>
    <row r="55" spans="1:48" ht="30" customHeight="1" x14ac:dyDescent="0.3">
      <c r="A55" s="13" t="s">
        <v>125</v>
      </c>
      <c r="B55" s="13" t="s">
        <v>126</v>
      </c>
      <c r="C55" s="13" t="s">
        <v>73</v>
      </c>
      <c r="D55" s="11">
        <v>80</v>
      </c>
      <c r="E55" s="12">
        <f>TRUNC(일위대가목록!E14,0)</f>
        <v>3318</v>
      </c>
      <c r="F55" s="12">
        <f t="shared" si="2"/>
        <v>265440</v>
      </c>
      <c r="G55" s="12">
        <f>TRUNC(일위대가목록!F14,0)</f>
        <v>31880</v>
      </c>
      <c r="H55" s="12">
        <f t="shared" si="3"/>
        <v>2550400</v>
      </c>
      <c r="I55" s="12">
        <f>TRUNC(일위대가목록!G14,0)</f>
        <v>956</v>
      </c>
      <c r="J55" s="12">
        <f t="shared" si="4"/>
        <v>76480</v>
      </c>
      <c r="K55" s="12">
        <f t="shared" si="5"/>
        <v>36154</v>
      </c>
      <c r="L55" s="12">
        <f t="shared" si="6"/>
        <v>2892320</v>
      </c>
      <c r="M55" s="13" t="s">
        <v>127</v>
      </c>
      <c r="N55" s="1" t="s">
        <v>128</v>
      </c>
      <c r="O55" s="1" t="s">
        <v>52</v>
      </c>
      <c r="P55" s="1" t="s">
        <v>52</v>
      </c>
      <c r="Q55" s="1" t="s">
        <v>108</v>
      </c>
      <c r="R55" s="1" t="s">
        <v>64</v>
      </c>
      <c r="S55" s="1" t="s">
        <v>65</v>
      </c>
      <c r="T55" s="1" t="s">
        <v>65</v>
      </c>
      <c r="AR55" s="1" t="s">
        <v>52</v>
      </c>
      <c r="AS55" s="1" t="s">
        <v>52</v>
      </c>
      <c r="AU55" s="1" t="s">
        <v>129</v>
      </c>
      <c r="AV55">
        <v>17</v>
      </c>
    </row>
    <row r="56" spans="1:48" ht="30" customHeight="1" x14ac:dyDescent="0.3">
      <c r="A56" s="13" t="s">
        <v>130</v>
      </c>
      <c r="B56" s="13" t="s">
        <v>131</v>
      </c>
      <c r="C56" s="13" t="s">
        <v>73</v>
      </c>
      <c r="D56" s="11">
        <v>32.200000000000003</v>
      </c>
      <c r="E56" s="12">
        <f>TRUNC(일위대가목록!E15,0)</f>
        <v>33260</v>
      </c>
      <c r="F56" s="12">
        <f t="shared" si="2"/>
        <v>1070972</v>
      </c>
      <c r="G56" s="12">
        <f>TRUNC(일위대가목록!F15,0)</f>
        <v>38940</v>
      </c>
      <c r="H56" s="12">
        <f t="shared" si="3"/>
        <v>1253868</v>
      </c>
      <c r="I56" s="12">
        <f>TRUNC(일위대가목록!G15,0)</f>
        <v>0</v>
      </c>
      <c r="J56" s="12">
        <f t="shared" si="4"/>
        <v>0</v>
      </c>
      <c r="K56" s="12">
        <f t="shared" si="5"/>
        <v>72200</v>
      </c>
      <c r="L56" s="12">
        <f t="shared" si="6"/>
        <v>2324840</v>
      </c>
      <c r="M56" s="13" t="s">
        <v>132</v>
      </c>
      <c r="N56" s="1" t="s">
        <v>133</v>
      </c>
      <c r="O56" s="1" t="s">
        <v>52</v>
      </c>
      <c r="P56" s="1" t="s">
        <v>52</v>
      </c>
      <c r="Q56" s="1" t="s">
        <v>108</v>
      </c>
      <c r="R56" s="1" t="s">
        <v>64</v>
      </c>
      <c r="S56" s="1" t="s">
        <v>65</v>
      </c>
      <c r="T56" s="1" t="s">
        <v>65</v>
      </c>
      <c r="AR56" s="1" t="s">
        <v>52</v>
      </c>
      <c r="AS56" s="1" t="s">
        <v>52</v>
      </c>
      <c r="AU56" s="1" t="s">
        <v>134</v>
      </c>
      <c r="AV56">
        <v>106</v>
      </c>
    </row>
    <row r="57" spans="1:48" ht="30" customHeight="1" x14ac:dyDescent="0.3">
      <c r="A57" s="13" t="s">
        <v>135</v>
      </c>
      <c r="B57" s="13" t="s">
        <v>136</v>
      </c>
      <c r="C57" s="13" t="s">
        <v>137</v>
      </c>
      <c r="D57" s="11">
        <v>1.06</v>
      </c>
      <c r="E57" s="12">
        <f>TRUNC(단가대비표!O26,0)</f>
        <v>890000</v>
      </c>
      <c r="F57" s="12">
        <f t="shared" si="2"/>
        <v>943400</v>
      </c>
      <c r="G57" s="12">
        <f>TRUNC(단가대비표!P26,0)</f>
        <v>0</v>
      </c>
      <c r="H57" s="12">
        <f t="shared" si="3"/>
        <v>0</v>
      </c>
      <c r="I57" s="12">
        <f>TRUNC(단가대비표!V26,0)</f>
        <v>0</v>
      </c>
      <c r="J57" s="12">
        <f t="shared" si="4"/>
        <v>0</v>
      </c>
      <c r="K57" s="12">
        <f t="shared" si="5"/>
        <v>890000</v>
      </c>
      <c r="L57" s="12">
        <f t="shared" si="6"/>
        <v>943400</v>
      </c>
      <c r="M57" s="13" t="s">
        <v>52</v>
      </c>
      <c r="N57" s="1" t="s">
        <v>138</v>
      </c>
      <c r="O57" s="1" t="s">
        <v>52</v>
      </c>
      <c r="P57" s="1" t="s">
        <v>52</v>
      </c>
      <c r="Q57" s="1" t="s">
        <v>108</v>
      </c>
      <c r="R57" s="1" t="s">
        <v>65</v>
      </c>
      <c r="S57" s="1" t="s">
        <v>65</v>
      </c>
      <c r="T57" s="1" t="s">
        <v>64</v>
      </c>
      <c r="AR57" s="1" t="s">
        <v>52</v>
      </c>
      <c r="AS57" s="1" t="s">
        <v>52</v>
      </c>
      <c r="AU57" s="1" t="s">
        <v>139</v>
      </c>
      <c r="AV57">
        <v>14</v>
      </c>
    </row>
    <row r="58" spans="1:48" ht="30" customHeight="1" x14ac:dyDescent="0.3">
      <c r="A58" s="13" t="s">
        <v>140</v>
      </c>
      <c r="B58" s="13" t="s">
        <v>141</v>
      </c>
      <c r="C58" s="13" t="s">
        <v>142</v>
      </c>
      <c r="D58" s="11">
        <v>1</v>
      </c>
      <c r="E58" s="12">
        <f>TRUNC(일위대가목록!E16,0)</f>
        <v>17005</v>
      </c>
      <c r="F58" s="12">
        <f t="shared" si="2"/>
        <v>17005</v>
      </c>
      <c r="G58" s="12">
        <f>TRUNC(일위대가목록!F16,0)</f>
        <v>1953258</v>
      </c>
      <c r="H58" s="12">
        <f t="shared" si="3"/>
        <v>1953258</v>
      </c>
      <c r="I58" s="12">
        <f>TRUNC(일위대가목록!G16,0)</f>
        <v>39065</v>
      </c>
      <c r="J58" s="12">
        <f t="shared" si="4"/>
        <v>39065</v>
      </c>
      <c r="K58" s="12">
        <f t="shared" si="5"/>
        <v>2009328</v>
      </c>
      <c r="L58" s="12">
        <f t="shared" si="6"/>
        <v>2009328</v>
      </c>
      <c r="M58" s="13" t="s">
        <v>143</v>
      </c>
      <c r="N58" s="1" t="s">
        <v>144</v>
      </c>
      <c r="O58" s="1" t="s">
        <v>52</v>
      </c>
      <c r="P58" s="1" t="s">
        <v>52</v>
      </c>
      <c r="Q58" s="1" t="s">
        <v>108</v>
      </c>
      <c r="R58" s="1" t="s">
        <v>64</v>
      </c>
      <c r="S58" s="1" t="s">
        <v>65</v>
      </c>
      <c r="T58" s="1" t="s">
        <v>65</v>
      </c>
      <c r="AR58" s="1" t="s">
        <v>52</v>
      </c>
      <c r="AS58" s="1" t="s">
        <v>52</v>
      </c>
      <c r="AU58" s="1" t="s">
        <v>145</v>
      </c>
      <c r="AV58">
        <v>104</v>
      </c>
    </row>
    <row r="59" spans="1:48" ht="30" customHeight="1" x14ac:dyDescent="0.3">
      <c r="A59" s="13" t="s">
        <v>146</v>
      </c>
      <c r="B59" s="13" t="s">
        <v>147</v>
      </c>
      <c r="C59" s="13" t="s">
        <v>137</v>
      </c>
      <c r="D59" s="11">
        <v>-0.03</v>
      </c>
      <c r="E59" s="12">
        <f>TRUNC(단가대비표!O17,0)</f>
        <v>261250</v>
      </c>
      <c r="F59" s="12">
        <f t="shared" si="2"/>
        <v>-7837</v>
      </c>
      <c r="G59" s="12">
        <f>TRUNC(단가대비표!P17,0)</f>
        <v>0</v>
      </c>
      <c r="H59" s="12">
        <f t="shared" si="3"/>
        <v>0</v>
      </c>
      <c r="I59" s="12">
        <f>TRUNC(단가대비표!V17,0)</f>
        <v>0</v>
      </c>
      <c r="J59" s="12">
        <f t="shared" si="4"/>
        <v>0</v>
      </c>
      <c r="K59" s="12">
        <f t="shared" si="5"/>
        <v>261250</v>
      </c>
      <c r="L59" s="12">
        <f t="shared" si="6"/>
        <v>-7837</v>
      </c>
      <c r="M59" s="13" t="s">
        <v>148</v>
      </c>
      <c r="N59" s="1" t="s">
        <v>149</v>
      </c>
      <c r="O59" s="1" t="s">
        <v>52</v>
      </c>
      <c r="P59" s="1" t="s">
        <v>52</v>
      </c>
      <c r="Q59" s="1" t="s">
        <v>108</v>
      </c>
      <c r="R59" s="1" t="s">
        <v>65</v>
      </c>
      <c r="S59" s="1" t="s">
        <v>65</v>
      </c>
      <c r="T59" s="1" t="s">
        <v>64</v>
      </c>
      <c r="AR59" s="1" t="s">
        <v>52</v>
      </c>
      <c r="AS59" s="1" t="s">
        <v>52</v>
      </c>
      <c r="AU59" s="1" t="s">
        <v>150</v>
      </c>
      <c r="AV59">
        <v>105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108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108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108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108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108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108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108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108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108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108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108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108</v>
      </c>
    </row>
    <row r="72" spans="1:48" ht="30" customHeight="1" x14ac:dyDescent="0.3">
      <c r="A72" s="13" t="s">
        <v>82</v>
      </c>
      <c r="B72" s="11"/>
      <c r="C72" s="11"/>
      <c r="D72" s="11"/>
      <c r="E72" s="12"/>
      <c r="F72" s="12">
        <f>SUMIF(Q51:Q71,"010103",F51:F71)</f>
        <v>3889328</v>
      </c>
      <c r="G72" s="12"/>
      <c r="H72" s="12">
        <f>SUMIF(Q51:Q71,"010103",H51:H71)</f>
        <v>6764597</v>
      </c>
      <c r="I72" s="12"/>
      <c r="J72" s="12">
        <f>SUMIF(Q51:Q71,"010103",J51:J71)</f>
        <v>135674</v>
      </c>
      <c r="K72" s="12"/>
      <c r="L72" s="12">
        <f>SUMIF(Q51:Q71,"010103",L51:L71)</f>
        <v>10789599</v>
      </c>
      <c r="M72" s="11"/>
      <c r="N72" t="s">
        <v>83</v>
      </c>
    </row>
    <row r="73" spans="1:48" ht="30" customHeight="1" x14ac:dyDescent="0.3">
      <c r="A73" s="13" t="s">
        <v>151</v>
      </c>
      <c r="B73" s="13" t="s">
        <v>52</v>
      </c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152</v>
      </c>
    </row>
    <row r="74" spans="1:48" ht="30" customHeight="1" x14ac:dyDescent="0.3">
      <c r="A74" s="13" t="s">
        <v>153</v>
      </c>
      <c r="B74" s="13" t="s">
        <v>154</v>
      </c>
      <c r="C74" s="13" t="s">
        <v>155</v>
      </c>
      <c r="D74" s="11">
        <v>1</v>
      </c>
      <c r="E74" s="12">
        <f>TRUNC(일위대가목록!E17,0)</f>
        <v>371648</v>
      </c>
      <c r="F74" s="12">
        <f>TRUNC(E74*D74, 0)</f>
        <v>371648</v>
      </c>
      <c r="G74" s="12">
        <f>TRUNC(일위대가목록!F17,0)</f>
        <v>2149402</v>
      </c>
      <c r="H74" s="12">
        <f>TRUNC(G74*D74, 0)</f>
        <v>2149402</v>
      </c>
      <c r="I74" s="12">
        <f>TRUNC(일위대가목록!G17,0)</f>
        <v>107392</v>
      </c>
      <c r="J74" s="12">
        <f>TRUNC(I74*D74, 0)</f>
        <v>107392</v>
      </c>
      <c r="K74" s="12">
        <f t="shared" ref="K74:L77" si="7">TRUNC(E74+G74+I74, 0)</f>
        <v>2628442</v>
      </c>
      <c r="L74" s="12">
        <f t="shared" si="7"/>
        <v>2628442</v>
      </c>
      <c r="M74" s="13" t="s">
        <v>156</v>
      </c>
      <c r="N74" s="1" t="s">
        <v>157</v>
      </c>
      <c r="O74" s="1" t="s">
        <v>52</v>
      </c>
      <c r="P74" s="1" t="s">
        <v>52</v>
      </c>
      <c r="Q74" s="1" t="s">
        <v>152</v>
      </c>
      <c r="R74" s="1" t="s">
        <v>64</v>
      </c>
      <c r="S74" s="1" t="s">
        <v>65</v>
      </c>
      <c r="T74" s="1" t="s">
        <v>65</v>
      </c>
      <c r="AR74" s="1" t="s">
        <v>52</v>
      </c>
      <c r="AS74" s="1" t="s">
        <v>52</v>
      </c>
      <c r="AU74" s="1" t="s">
        <v>158</v>
      </c>
      <c r="AV74">
        <v>20</v>
      </c>
    </row>
    <row r="75" spans="1:48" ht="30" customHeight="1" x14ac:dyDescent="0.3">
      <c r="A75" s="13" t="s">
        <v>159</v>
      </c>
      <c r="B75" s="13" t="s">
        <v>154</v>
      </c>
      <c r="C75" s="13" t="s">
        <v>155</v>
      </c>
      <c r="D75" s="11">
        <v>1</v>
      </c>
      <c r="E75" s="12">
        <f>TRUNC(일위대가목록!E18,0)</f>
        <v>479384</v>
      </c>
      <c r="F75" s="12">
        <f>TRUNC(E75*D75, 0)</f>
        <v>479384</v>
      </c>
      <c r="G75" s="12">
        <f>TRUNC(일위대가목록!F18,0)</f>
        <v>2772472</v>
      </c>
      <c r="H75" s="12">
        <f>TRUNC(G75*D75, 0)</f>
        <v>2772472</v>
      </c>
      <c r="I75" s="12">
        <f>TRUNC(일위대가목록!G18,0)</f>
        <v>138523</v>
      </c>
      <c r="J75" s="12">
        <f>TRUNC(I75*D75, 0)</f>
        <v>138523</v>
      </c>
      <c r="K75" s="12">
        <f t="shared" si="7"/>
        <v>3390379</v>
      </c>
      <c r="L75" s="12">
        <f t="shared" si="7"/>
        <v>3390379</v>
      </c>
      <c r="M75" s="13" t="s">
        <v>160</v>
      </c>
      <c r="N75" s="1" t="s">
        <v>161</v>
      </c>
      <c r="O75" s="1" t="s">
        <v>52</v>
      </c>
      <c r="P75" s="1" t="s">
        <v>52</v>
      </c>
      <c r="Q75" s="1" t="s">
        <v>152</v>
      </c>
      <c r="R75" s="1" t="s">
        <v>64</v>
      </c>
      <c r="S75" s="1" t="s">
        <v>65</v>
      </c>
      <c r="T75" s="1" t="s">
        <v>65</v>
      </c>
      <c r="AR75" s="1" t="s">
        <v>52</v>
      </c>
      <c r="AS75" s="1" t="s">
        <v>52</v>
      </c>
      <c r="AU75" s="1" t="s">
        <v>162</v>
      </c>
      <c r="AV75">
        <v>21</v>
      </c>
    </row>
    <row r="76" spans="1:48" ht="30" customHeight="1" x14ac:dyDescent="0.3">
      <c r="A76" s="13" t="s">
        <v>163</v>
      </c>
      <c r="B76" s="13" t="s">
        <v>164</v>
      </c>
      <c r="C76" s="13" t="s">
        <v>155</v>
      </c>
      <c r="D76" s="11">
        <v>1</v>
      </c>
      <c r="E76" s="12">
        <f>TRUNC(일위대가목록!E19,0)</f>
        <v>366198</v>
      </c>
      <c r="F76" s="12">
        <f>TRUNC(E76*D76, 0)</f>
        <v>366198</v>
      </c>
      <c r="G76" s="12">
        <f>TRUNC(일위대가목록!F19,0)</f>
        <v>2117879</v>
      </c>
      <c r="H76" s="12">
        <f>TRUNC(G76*D76, 0)</f>
        <v>2117879</v>
      </c>
      <c r="I76" s="12">
        <f>TRUNC(일위대가목록!G19,0)</f>
        <v>105817</v>
      </c>
      <c r="J76" s="12">
        <f>TRUNC(I76*D76, 0)</f>
        <v>105817</v>
      </c>
      <c r="K76" s="12">
        <f t="shared" si="7"/>
        <v>2589894</v>
      </c>
      <c r="L76" s="12">
        <f t="shared" si="7"/>
        <v>2589894</v>
      </c>
      <c r="M76" s="13" t="s">
        <v>165</v>
      </c>
      <c r="N76" s="1" t="s">
        <v>166</v>
      </c>
      <c r="O76" s="1" t="s">
        <v>52</v>
      </c>
      <c r="P76" s="1" t="s">
        <v>52</v>
      </c>
      <c r="Q76" s="1" t="s">
        <v>152</v>
      </c>
      <c r="R76" s="1" t="s">
        <v>64</v>
      </c>
      <c r="S76" s="1" t="s">
        <v>65</v>
      </c>
      <c r="T76" s="1" t="s">
        <v>65</v>
      </c>
      <c r="AR76" s="1" t="s">
        <v>52</v>
      </c>
      <c r="AS76" s="1" t="s">
        <v>52</v>
      </c>
      <c r="AU76" s="1" t="s">
        <v>167</v>
      </c>
      <c r="AV76">
        <v>22</v>
      </c>
    </row>
    <row r="77" spans="1:48" ht="30" customHeight="1" x14ac:dyDescent="0.3">
      <c r="A77" s="13" t="s">
        <v>168</v>
      </c>
      <c r="B77" s="13" t="s">
        <v>164</v>
      </c>
      <c r="C77" s="13" t="s">
        <v>155</v>
      </c>
      <c r="D77" s="11">
        <v>1</v>
      </c>
      <c r="E77" s="12">
        <f>TRUNC(일위대가목록!E20,0)</f>
        <v>317954</v>
      </c>
      <c r="F77" s="12">
        <f>TRUNC(E77*D77, 0)</f>
        <v>317954</v>
      </c>
      <c r="G77" s="12">
        <f>TRUNC(일위대가목록!F20,0)</f>
        <v>1838857</v>
      </c>
      <c r="H77" s="12">
        <f>TRUNC(G77*D77, 0)</f>
        <v>1838857</v>
      </c>
      <c r="I77" s="12">
        <f>TRUNC(일위대가목록!G20,0)</f>
        <v>91876</v>
      </c>
      <c r="J77" s="12">
        <f>TRUNC(I77*D77, 0)</f>
        <v>91876</v>
      </c>
      <c r="K77" s="12">
        <f t="shared" si="7"/>
        <v>2248687</v>
      </c>
      <c r="L77" s="12">
        <f t="shared" si="7"/>
        <v>2248687</v>
      </c>
      <c r="M77" s="13" t="s">
        <v>169</v>
      </c>
      <c r="N77" s="1" t="s">
        <v>170</v>
      </c>
      <c r="O77" s="1" t="s">
        <v>52</v>
      </c>
      <c r="P77" s="1" t="s">
        <v>52</v>
      </c>
      <c r="Q77" s="1" t="s">
        <v>152</v>
      </c>
      <c r="R77" s="1" t="s">
        <v>64</v>
      </c>
      <c r="S77" s="1" t="s">
        <v>65</v>
      </c>
      <c r="T77" s="1" t="s">
        <v>65</v>
      </c>
      <c r="AR77" s="1" t="s">
        <v>52</v>
      </c>
      <c r="AS77" s="1" t="s">
        <v>52</v>
      </c>
      <c r="AU77" s="1" t="s">
        <v>171</v>
      </c>
      <c r="AV77">
        <v>23</v>
      </c>
    </row>
    <row r="78" spans="1:48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152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152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152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152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152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152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152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152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152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152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152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152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152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152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152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152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152</v>
      </c>
    </row>
    <row r="95" spans="1:17" ht="30" customHeight="1" x14ac:dyDescent="0.3">
      <c r="A95" s="13" t="s">
        <v>82</v>
      </c>
      <c r="B95" s="11"/>
      <c r="C95" s="11"/>
      <c r="D95" s="11"/>
      <c r="E95" s="12"/>
      <c r="F95" s="12">
        <f>SUMIF(Q74:Q94,"010104",F74:F94)</f>
        <v>1535184</v>
      </c>
      <c r="G95" s="12"/>
      <c r="H95" s="12">
        <f>SUMIF(Q74:Q94,"010104",H74:H94)</f>
        <v>8878610</v>
      </c>
      <c r="I95" s="12"/>
      <c r="J95" s="12">
        <f>SUMIF(Q74:Q94,"010104",J74:J94)</f>
        <v>443608</v>
      </c>
      <c r="K95" s="12"/>
      <c r="L95" s="12">
        <f>SUMIF(Q74:Q94,"010104",L74:L94)</f>
        <v>10857402</v>
      </c>
      <c r="M95" s="11"/>
      <c r="N95" t="s">
        <v>83</v>
      </c>
    </row>
    <row r="96" spans="1:17" ht="30" customHeight="1" x14ac:dyDescent="0.3">
      <c r="A96" s="13" t="s">
        <v>172</v>
      </c>
      <c r="B96" s="13" t="s">
        <v>52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173</v>
      </c>
    </row>
    <row r="97" spans="1:48" ht="30" customHeight="1" x14ac:dyDescent="0.3">
      <c r="A97" s="13" t="s">
        <v>174</v>
      </c>
      <c r="B97" s="13" t="s">
        <v>175</v>
      </c>
      <c r="C97" s="13" t="s">
        <v>73</v>
      </c>
      <c r="D97" s="11">
        <v>59.8</v>
      </c>
      <c r="E97" s="12">
        <f>TRUNC(일위대가목록!E21,0)</f>
        <v>12186</v>
      </c>
      <c r="F97" s="12">
        <f t="shared" ref="F97:F107" si="8">TRUNC(E97*D97, 0)</f>
        <v>728722</v>
      </c>
      <c r="G97" s="12">
        <f>TRUNC(일위대가목록!F21,0)</f>
        <v>8281</v>
      </c>
      <c r="H97" s="12">
        <f t="shared" ref="H97:H107" si="9">TRUNC(G97*D97, 0)</f>
        <v>495203</v>
      </c>
      <c r="I97" s="12">
        <f>TRUNC(일위대가목록!G21,0)</f>
        <v>331</v>
      </c>
      <c r="J97" s="12">
        <f t="shared" ref="J97:J107" si="10">TRUNC(I97*D97, 0)</f>
        <v>19793</v>
      </c>
      <c r="K97" s="12">
        <f t="shared" ref="K97:K107" si="11">TRUNC(E97+G97+I97, 0)</f>
        <v>20798</v>
      </c>
      <c r="L97" s="12">
        <f t="shared" ref="L97:L107" si="12">TRUNC(F97+H97+J97, 0)</f>
        <v>1243718</v>
      </c>
      <c r="M97" s="13" t="s">
        <v>176</v>
      </c>
      <c r="N97" s="1" t="s">
        <v>177</v>
      </c>
      <c r="O97" s="1" t="s">
        <v>52</v>
      </c>
      <c r="P97" s="1" t="s">
        <v>52</v>
      </c>
      <c r="Q97" s="1" t="s">
        <v>173</v>
      </c>
      <c r="R97" s="1" t="s">
        <v>64</v>
      </c>
      <c r="S97" s="1" t="s">
        <v>65</v>
      </c>
      <c r="T97" s="1" t="s">
        <v>65</v>
      </c>
      <c r="AR97" s="1" t="s">
        <v>52</v>
      </c>
      <c r="AS97" s="1" t="s">
        <v>52</v>
      </c>
      <c r="AU97" s="1" t="s">
        <v>178</v>
      </c>
      <c r="AV97">
        <v>25</v>
      </c>
    </row>
    <row r="98" spans="1:48" ht="30" customHeight="1" x14ac:dyDescent="0.3">
      <c r="A98" s="13" t="s">
        <v>179</v>
      </c>
      <c r="B98" s="13" t="s">
        <v>180</v>
      </c>
      <c r="C98" s="13" t="s">
        <v>73</v>
      </c>
      <c r="D98" s="11">
        <v>124.2</v>
      </c>
      <c r="E98" s="12">
        <f>TRUNC(일위대가목록!E22,0)</f>
        <v>37858</v>
      </c>
      <c r="F98" s="12">
        <f t="shared" si="8"/>
        <v>4701963</v>
      </c>
      <c r="G98" s="12">
        <f>TRUNC(일위대가목록!F22,0)</f>
        <v>61187</v>
      </c>
      <c r="H98" s="12">
        <f t="shared" si="9"/>
        <v>7599425</v>
      </c>
      <c r="I98" s="12">
        <f>TRUNC(일위대가목록!G22,0)</f>
        <v>1070</v>
      </c>
      <c r="J98" s="12">
        <f t="shared" si="10"/>
        <v>132894</v>
      </c>
      <c r="K98" s="12">
        <f t="shared" si="11"/>
        <v>100115</v>
      </c>
      <c r="L98" s="12">
        <f t="shared" si="12"/>
        <v>12434282</v>
      </c>
      <c r="M98" s="13" t="s">
        <v>181</v>
      </c>
      <c r="N98" s="1" t="s">
        <v>182</v>
      </c>
      <c r="O98" s="1" t="s">
        <v>52</v>
      </c>
      <c r="P98" s="1" t="s">
        <v>52</v>
      </c>
      <c r="Q98" s="1" t="s">
        <v>173</v>
      </c>
      <c r="R98" s="1" t="s">
        <v>64</v>
      </c>
      <c r="S98" s="1" t="s">
        <v>65</v>
      </c>
      <c r="T98" s="1" t="s">
        <v>65</v>
      </c>
      <c r="AR98" s="1" t="s">
        <v>52</v>
      </c>
      <c r="AS98" s="1" t="s">
        <v>52</v>
      </c>
      <c r="AU98" s="1" t="s">
        <v>183</v>
      </c>
      <c r="AV98">
        <v>30</v>
      </c>
    </row>
    <row r="99" spans="1:48" ht="30" customHeight="1" x14ac:dyDescent="0.3">
      <c r="A99" s="13" t="s">
        <v>179</v>
      </c>
      <c r="B99" s="13" t="s">
        <v>184</v>
      </c>
      <c r="C99" s="13" t="s">
        <v>73</v>
      </c>
      <c r="D99" s="11">
        <v>5.6</v>
      </c>
      <c r="E99" s="12">
        <f>TRUNC(일위대가목록!E23,0)</f>
        <v>23833</v>
      </c>
      <c r="F99" s="12">
        <f t="shared" si="8"/>
        <v>133464</v>
      </c>
      <c r="G99" s="12">
        <f>TRUNC(일위대가목록!F23,0)</f>
        <v>39909</v>
      </c>
      <c r="H99" s="12">
        <f t="shared" si="9"/>
        <v>223490</v>
      </c>
      <c r="I99" s="12">
        <f>TRUNC(일위대가목록!G23,0)</f>
        <v>494</v>
      </c>
      <c r="J99" s="12">
        <f t="shared" si="10"/>
        <v>2766</v>
      </c>
      <c r="K99" s="12">
        <f t="shared" si="11"/>
        <v>64236</v>
      </c>
      <c r="L99" s="12">
        <f t="shared" si="12"/>
        <v>359720</v>
      </c>
      <c r="M99" s="13" t="s">
        <v>185</v>
      </c>
      <c r="N99" s="1" t="s">
        <v>186</v>
      </c>
      <c r="O99" s="1" t="s">
        <v>52</v>
      </c>
      <c r="P99" s="1" t="s">
        <v>52</v>
      </c>
      <c r="Q99" s="1" t="s">
        <v>173</v>
      </c>
      <c r="R99" s="1" t="s">
        <v>64</v>
      </c>
      <c r="S99" s="1" t="s">
        <v>65</v>
      </c>
      <c r="T99" s="1" t="s">
        <v>65</v>
      </c>
      <c r="AR99" s="1" t="s">
        <v>52</v>
      </c>
      <c r="AS99" s="1" t="s">
        <v>52</v>
      </c>
      <c r="AU99" s="1" t="s">
        <v>187</v>
      </c>
      <c r="AV99">
        <v>31</v>
      </c>
    </row>
    <row r="100" spans="1:48" ht="30" customHeight="1" x14ac:dyDescent="0.3">
      <c r="A100" s="13" t="s">
        <v>179</v>
      </c>
      <c r="B100" s="13" t="s">
        <v>188</v>
      </c>
      <c r="C100" s="13" t="s">
        <v>73</v>
      </c>
      <c r="D100" s="11">
        <v>6.2</v>
      </c>
      <c r="E100" s="12">
        <f>TRUNC(일위대가목록!E24,0)</f>
        <v>51883</v>
      </c>
      <c r="F100" s="12">
        <f t="shared" si="8"/>
        <v>321674</v>
      </c>
      <c r="G100" s="12">
        <f>TRUNC(일위대가목록!F24,0)</f>
        <v>82465</v>
      </c>
      <c r="H100" s="12">
        <f t="shared" si="9"/>
        <v>511283</v>
      </c>
      <c r="I100" s="12">
        <f>TRUNC(일위대가목록!G24,0)</f>
        <v>1646</v>
      </c>
      <c r="J100" s="12">
        <f t="shared" si="10"/>
        <v>10205</v>
      </c>
      <c r="K100" s="12">
        <f t="shared" si="11"/>
        <v>135994</v>
      </c>
      <c r="L100" s="12">
        <f t="shared" si="12"/>
        <v>843162</v>
      </c>
      <c r="M100" s="13" t="s">
        <v>189</v>
      </c>
      <c r="N100" s="1" t="s">
        <v>190</v>
      </c>
      <c r="O100" s="1" t="s">
        <v>52</v>
      </c>
      <c r="P100" s="1" t="s">
        <v>52</v>
      </c>
      <c r="Q100" s="1" t="s">
        <v>173</v>
      </c>
      <c r="R100" s="1" t="s">
        <v>64</v>
      </c>
      <c r="S100" s="1" t="s">
        <v>65</v>
      </c>
      <c r="T100" s="1" t="s">
        <v>65</v>
      </c>
      <c r="AR100" s="1" t="s">
        <v>52</v>
      </c>
      <c r="AS100" s="1" t="s">
        <v>52</v>
      </c>
      <c r="AU100" s="1" t="s">
        <v>191</v>
      </c>
      <c r="AV100">
        <v>32</v>
      </c>
    </row>
    <row r="101" spans="1:48" ht="30" customHeight="1" x14ac:dyDescent="0.3">
      <c r="A101" s="13" t="s">
        <v>192</v>
      </c>
      <c r="B101" s="13" t="s">
        <v>193</v>
      </c>
      <c r="C101" s="13" t="s">
        <v>155</v>
      </c>
      <c r="D101" s="11">
        <v>1</v>
      </c>
      <c r="E101" s="12">
        <f>TRUNC(일위대가목록!E25,0)</f>
        <v>5554500</v>
      </c>
      <c r="F101" s="12">
        <f t="shared" si="8"/>
        <v>5554500</v>
      </c>
      <c r="G101" s="12">
        <f>TRUNC(일위대가목록!F25,0)</f>
        <v>796380</v>
      </c>
      <c r="H101" s="12">
        <f t="shared" si="9"/>
        <v>796380</v>
      </c>
      <c r="I101" s="12">
        <f>TRUNC(일위대가목록!G25,0)</f>
        <v>23891</v>
      </c>
      <c r="J101" s="12">
        <f t="shared" si="10"/>
        <v>23891</v>
      </c>
      <c r="K101" s="12">
        <f t="shared" si="11"/>
        <v>6374771</v>
      </c>
      <c r="L101" s="12">
        <f t="shared" si="12"/>
        <v>6374771</v>
      </c>
      <c r="M101" s="13" t="s">
        <v>194</v>
      </c>
      <c r="N101" s="1" t="s">
        <v>195</v>
      </c>
      <c r="O101" s="1" t="s">
        <v>52</v>
      </c>
      <c r="P101" s="1" t="s">
        <v>52</v>
      </c>
      <c r="Q101" s="1" t="s">
        <v>173</v>
      </c>
      <c r="R101" s="1" t="s">
        <v>64</v>
      </c>
      <c r="S101" s="1" t="s">
        <v>65</v>
      </c>
      <c r="T101" s="1" t="s">
        <v>65</v>
      </c>
      <c r="AR101" s="1" t="s">
        <v>52</v>
      </c>
      <c r="AS101" s="1" t="s">
        <v>52</v>
      </c>
      <c r="AU101" s="1" t="s">
        <v>196</v>
      </c>
      <c r="AV101">
        <v>33</v>
      </c>
    </row>
    <row r="102" spans="1:48" ht="30" customHeight="1" x14ac:dyDescent="0.3">
      <c r="A102" s="13" t="s">
        <v>197</v>
      </c>
      <c r="B102" s="13" t="s">
        <v>52</v>
      </c>
      <c r="C102" s="13" t="s">
        <v>52</v>
      </c>
      <c r="D102" s="11"/>
      <c r="E102" s="12">
        <f>TRUNC(단가대비표!O116,0)</f>
        <v>0</v>
      </c>
      <c r="F102" s="12">
        <f t="shared" si="8"/>
        <v>0</v>
      </c>
      <c r="G102" s="12">
        <f>TRUNC(단가대비표!P116,0)</f>
        <v>0</v>
      </c>
      <c r="H102" s="12">
        <f t="shared" si="9"/>
        <v>0</v>
      </c>
      <c r="I102" s="12">
        <f>TRUNC(단가대비표!V116,0)</f>
        <v>0</v>
      </c>
      <c r="J102" s="12">
        <f t="shared" si="10"/>
        <v>0</v>
      </c>
      <c r="K102" s="12">
        <f t="shared" si="11"/>
        <v>0</v>
      </c>
      <c r="L102" s="12">
        <f t="shared" si="12"/>
        <v>0</v>
      </c>
      <c r="M102" s="13" t="s">
        <v>52</v>
      </c>
      <c r="N102" s="1" t="s">
        <v>198</v>
      </c>
      <c r="O102" s="1" t="s">
        <v>52</v>
      </c>
      <c r="P102" s="1" t="s">
        <v>52</v>
      </c>
      <c r="Q102" s="1" t="s">
        <v>173</v>
      </c>
      <c r="R102" s="1" t="s">
        <v>65</v>
      </c>
      <c r="S102" s="1" t="s">
        <v>65</v>
      </c>
      <c r="T102" s="1" t="s">
        <v>64</v>
      </c>
      <c r="AR102" s="1" t="s">
        <v>52</v>
      </c>
      <c r="AS102" s="1" t="s">
        <v>52</v>
      </c>
      <c r="AU102" s="1" t="s">
        <v>199</v>
      </c>
      <c r="AV102">
        <v>112</v>
      </c>
    </row>
    <row r="103" spans="1:48" ht="30" customHeight="1" x14ac:dyDescent="0.3">
      <c r="A103" s="13" t="s">
        <v>200</v>
      </c>
      <c r="B103" s="13" t="s">
        <v>201</v>
      </c>
      <c r="C103" s="13" t="s">
        <v>155</v>
      </c>
      <c r="D103" s="11">
        <v>1</v>
      </c>
      <c r="E103" s="12">
        <f>TRUNC(단가대비표!O117,0)</f>
        <v>12000000</v>
      </c>
      <c r="F103" s="12">
        <f t="shared" si="8"/>
        <v>12000000</v>
      </c>
      <c r="G103" s="12">
        <f>TRUNC(단가대비표!P117,0)</f>
        <v>0</v>
      </c>
      <c r="H103" s="12">
        <f t="shared" si="9"/>
        <v>0</v>
      </c>
      <c r="I103" s="12">
        <f>TRUNC(단가대비표!V117,0)</f>
        <v>0</v>
      </c>
      <c r="J103" s="12">
        <f t="shared" si="10"/>
        <v>0</v>
      </c>
      <c r="K103" s="12">
        <f t="shared" si="11"/>
        <v>12000000</v>
      </c>
      <c r="L103" s="12">
        <f t="shared" si="12"/>
        <v>12000000</v>
      </c>
      <c r="M103" s="13" t="s">
        <v>52</v>
      </c>
      <c r="N103" s="1" t="s">
        <v>202</v>
      </c>
      <c r="O103" s="1" t="s">
        <v>52</v>
      </c>
      <c r="P103" s="1" t="s">
        <v>52</v>
      </c>
      <c r="Q103" s="1" t="s">
        <v>173</v>
      </c>
      <c r="R103" s="1" t="s">
        <v>65</v>
      </c>
      <c r="S103" s="1" t="s">
        <v>65</v>
      </c>
      <c r="T103" s="1" t="s">
        <v>64</v>
      </c>
      <c r="AR103" s="1" t="s">
        <v>52</v>
      </c>
      <c r="AS103" s="1" t="s">
        <v>52</v>
      </c>
      <c r="AU103" s="1" t="s">
        <v>203</v>
      </c>
      <c r="AV103">
        <v>113</v>
      </c>
    </row>
    <row r="104" spans="1:48" ht="30" customHeight="1" x14ac:dyDescent="0.3">
      <c r="A104" s="13" t="s">
        <v>204</v>
      </c>
      <c r="B104" s="13" t="s">
        <v>201</v>
      </c>
      <c r="C104" s="13" t="s">
        <v>155</v>
      </c>
      <c r="D104" s="11">
        <v>1</v>
      </c>
      <c r="E104" s="12">
        <f>TRUNC(단가대비표!O118,0)</f>
        <v>16000000</v>
      </c>
      <c r="F104" s="12">
        <f t="shared" si="8"/>
        <v>16000000</v>
      </c>
      <c r="G104" s="12">
        <f>TRUNC(단가대비표!P118,0)</f>
        <v>0</v>
      </c>
      <c r="H104" s="12">
        <f t="shared" si="9"/>
        <v>0</v>
      </c>
      <c r="I104" s="12">
        <f>TRUNC(단가대비표!V118,0)</f>
        <v>0</v>
      </c>
      <c r="J104" s="12">
        <f t="shared" si="10"/>
        <v>0</v>
      </c>
      <c r="K104" s="12">
        <f t="shared" si="11"/>
        <v>16000000</v>
      </c>
      <c r="L104" s="12">
        <f t="shared" si="12"/>
        <v>16000000</v>
      </c>
      <c r="M104" s="13" t="s">
        <v>52</v>
      </c>
      <c r="N104" s="1" t="s">
        <v>205</v>
      </c>
      <c r="O104" s="1" t="s">
        <v>52</v>
      </c>
      <c r="P104" s="1" t="s">
        <v>52</v>
      </c>
      <c r="Q104" s="1" t="s">
        <v>173</v>
      </c>
      <c r="R104" s="1" t="s">
        <v>65</v>
      </c>
      <c r="S104" s="1" t="s">
        <v>65</v>
      </c>
      <c r="T104" s="1" t="s">
        <v>64</v>
      </c>
      <c r="AR104" s="1" t="s">
        <v>52</v>
      </c>
      <c r="AS104" s="1" t="s">
        <v>52</v>
      </c>
      <c r="AU104" s="1" t="s">
        <v>206</v>
      </c>
      <c r="AV104">
        <v>114</v>
      </c>
    </row>
    <row r="105" spans="1:48" ht="30" customHeight="1" x14ac:dyDescent="0.3">
      <c r="A105" s="13" t="s">
        <v>207</v>
      </c>
      <c r="B105" s="13" t="s">
        <v>201</v>
      </c>
      <c r="C105" s="13" t="s">
        <v>155</v>
      </c>
      <c r="D105" s="11">
        <v>1</v>
      </c>
      <c r="E105" s="12">
        <f>TRUNC(단가대비표!O119,0)</f>
        <v>22000000</v>
      </c>
      <c r="F105" s="12">
        <f t="shared" si="8"/>
        <v>22000000</v>
      </c>
      <c r="G105" s="12">
        <f>TRUNC(단가대비표!P119,0)</f>
        <v>0</v>
      </c>
      <c r="H105" s="12">
        <f t="shared" si="9"/>
        <v>0</v>
      </c>
      <c r="I105" s="12">
        <f>TRUNC(단가대비표!V119,0)</f>
        <v>0</v>
      </c>
      <c r="J105" s="12">
        <f t="shared" si="10"/>
        <v>0</v>
      </c>
      <c r="K105" s="12">
        <f t="shared" si="11"/>
        <v>22000000</v>
      </c>
      <c r="L105" s="12">
        <f t="shared" si="12"/>
        <v>22000000</v>
      </c>
      <c r="M105" s="13" t="s">
        <v>52</v>
      </c>
      <c r="N105" s="1" t="s">
        <v>208</v>
      </c>
      <c r="O105" s="1" t="s">
        <v>52</v>
      </c>
      <c r="P105" s="1" t="s">
        <v>52</v>
      </c>
      <c r="Q105" s="1" t="s">
        <v>173</v>
      </c>
      <c r="R105" s="1" t="s">
        <v>65</v>
      </c>
      <c r="S105" s="1" t="s">
        <v>65</v>
      </c>
      <c r="T105" s="1" t="s">
        <v>64</v>
      </c>
      <c r="AR105" s="1" t="s">
        <v>52</v>
      </c>
      <c r="AS105" s="1" t="s">
        <v>52</v>
      </c>
      <c r="AU105" s="1" t="s">
        <v>209</v>
      </c>
      <c r="AV105">
        <v>115</v>
      </c>
    </row>
    <row r="106" spans="1:48" ht="30" customHeight="1" x14ac:dyDescent="0.3">
      <c r="A106" s="13" t="s">
        <v>210</v>
      </c>
      <c r="B106" s="13" t="s">
        <v>201</v>
      </c>
      <c r="C106" s="13" t="s">
        <v>155</v>
      </c>
      <c r="D106" s="11">
        <v>1</v>
      </c>
      <c r="E106" s="12">
        <f>TRUNC(단가대비표!O120,0)</f>
        <v>10000000</v>
      </c>
      <c r="F106" s="12">
        <f t="shared" si="8"/>
        <v>10000000</v>
      </c>
      <c r="G106" s="12">
        <f>TRUNC(단가대비표!P120,0)</f>
        <v>0</v>
      </c>
      <c r="H106" s="12">
        <f t="shared" si="9"/>
        <v>0</v>
      </c>
      <c r="I106" s="12">
        <f>TRUNC(단가대비표!V120,0)</f>
        <v>0</v>
      </c>
      <c r="J106" s="12">
        <f t="shared" si="10"/>
        <v>0</v>
      </c>
      <c r="K106" s="12">
        <f t="shared" si="11"/>
        <v>10000000</v>
      </c>
      <c r="L106" s="12">
        <f t="shared" si="12"/>
        <v>10000000</v>
      </c>
      <c r="M106" s="13" t="s">
        <v>52</v>
      </c>
      <c r="N106" s="1" t="s">
        <v>211</v>
      </c>
      <c r="O106" s="1" t="s">
        <v>52</v>
      </c>
      <c r="P106" s="1" t="s">
        <v>52</v>
      </c>
      <c r="Q106" s="1" t="s">
        <v>173</v>
      </c>
      <c r="R106" s="1" t="s">
        <v>65</v>
      </c>
      <c r="S106" s="1" t="s">
        <v>65</v>
      </c>
      <c r="T106" s="1" t="s">
        <v>64</v>
      </c>
      <c r="AR106" s="1" t="s">
        <v>52</v>
      </c>
      <c r="AS106" s="1" t="s">
        <v>52</v>
      </c>
      <c r="AU106" s="1" t="s">
        <v>212</v>
      </c>
      <c r="AV106">
        <v>116</v>
      </c>
    </row>
    <row r="107" spans="1:48" ht="30" customHeight="1" x14ac:dyDescent="0.3">
      <c r="A107" s="13" t="s">
        <v>213</v>
      </c>
      <c r="B107" s="13" t="s">
        <v>201</v>
      </c>
      <c r="C107" s="13" t="s">
        <v>155</v>
      </c>
      <c r="D107" s="11">
        <v>1</v>
      </c>
      <c r="E107" s="12">
        <f>TRUNC(단가대비표!O123,0)</f>
        <v>3000000</v>
      </c>
      <c r="F107" s="12">
        <f t="shared" si="8"/>
        <v>3000000</v>
      </c>
      <c r="G107" s="12">
        <f>TRUNC(단가대비표!P123,0)</f>
        <v>0</v>
      </c>
      <c r="H107" s="12">
        <f t="shared" si="9"/>
        <v>0</v>
      </c>
      <c r="I107" s="12">
        <f>TRUNC(단가대비표!V123,0)</f>
        <v>0</v>
      </c>
      <c r="J107" s="12">
        <f t="shared" si="10"/>
        <v>0</v>
      </c>
      <c r="K107" s="12">
        <f t="shared" si="11"/>
        <v>3000000</v>
      </c>
      <c r="L107" s="12">
        <f t="shared" si="12"/>
        <v>3000000</v>
      </c>
      <c r="M107" s="13" t="s">
        <v>52</v>
      </c>
      <c r="N107" s="1" t="s">
        <v>214</v>
      </c>
      <c r="O107" s="1" t="s">
        <v>52</v>
      </c>
      <c r="P107" s="1" t="s">
        <v>52</v>
      </c>
      <c r="Q107" s="1" t="s">
        <v>173</v>
      </c>
      <c r="R107" s="1" t="s">
        <v>65</v>
      </c>
      <c r="S107" s="1" t="s">
        <v>65</v>
      </c>
      <c r="T107" s="1" t="s">
        <v>64</v>
      </c>
      <c r="AR107" s="1" t="s">
        <v>52</v>
      </c>
      <c r="AS107" s="1" t="s">
        <v>52</v>
      </c>
      <c r="AU107" s="1" t="s">
        <v>215</v>
      </c>
      <c r="AV107">
        <v>153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173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173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173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173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173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173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173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173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173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173</v>
      </c>
    </row>
    <row r="118" spans="1:48" ht="30" customHeight="1" x14ac:dyDescent="0.3">
      <c r="A118" s="13" t="s">
        <v>82</v>
      </c>
      <c r="B118" s="11"/>
      <c r="C118" s="11"/>
      <c r="D118" s="11"/>
      <c r="E118" s="12"/>
      <c r="F118" s="12">
        <f>SUMIF(Q97:Q117,"010105",F97:F117)</f>
        <v>74440323</v>
      </c>
      <c r="G118" s="12"/>
      <c r="H118" s="12">
        <f>SUMIF(Q97:Q117,"010105",H97:H117)</f>
        <v>9625781</v>
      </c>
      <c r="I118" s="12"/>
      <c r="J118" s="12">
        <f>SUMIF(Q97:Q117,"010105",J97:J117)</f>
        <v>189549</v>
      </c>
      <c r="K118" s="12"/>
      <c r="L118" s="12">
        <f>SUMIF(Q97:Q117,"010105",L97:L117)</f>
        <v>84255653</v>
      </c>
      <c r="M118" s="11"/>
      <c r="N118" t="s">
        <v>83</v>
      </c>
    </row>
    <row r="119" spans="1:48" ht="30" customHeight="1" x14ac:dyDescent="0.3">
      <c r="A119" s="13" t="s">
        <v>216</v>
      </c>
      <c r="B119" s="13" t="s">
        <v>52</v>
      </c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217</v>
      </c>
    </row>
    <row r="120" spans="1:48" ht="30" customHeight="1" x14ac:dyDescent="0.3">
      <c r="A120" s="13" t="s">
        <v>218</v>
      </c>
      <c r="B120" s="13" t="s">
        <v>219</v>
      </c>
      <c r="C120" s="13" t="s">
        <v>73</v>
      </c>
      <c r="D120" s="11">
        <v>59.8</v>
      </c>
      <c r="E120" s="12">
        <f>TRUNC(단가대비표!O35,0)</f>
        <v>95000</v>
      </c>
      <c r="F120" s="12">
        <f>TRUNC(E120*D120, 0)</f>
        <v>5681000</v>
      </c>
      <c r="G120" s="12">
        <f>TRUNC(단가대비표!P35,0)</f>
        <v>0</v>
      </c>
      <c r="H120" s="12">
        <f>TRUNC(G120*D120, 0)</f>
        <v>0</v>
      </c>
      <c r="I120" s="12">
        <f>TRUNC(단가대비표!V35,0)</f>
        <v>0</v>
      </c>
      <c r="J120" s="12">
        <f>TRUNC(I120*D120, 0)</f>
        <v>0</v>
      </c>
      <c r="K120" s="12">
        <f>TRUNC(E120+G120+I120, 0)</f>
        <v>95000</v>
      </c>
      <c r="L120" s="12">
        <f>TRUNC(F120+H120+J120, 0)</f>
        <v>5681000</v>
      </c>
      <c r="M120" s="13" t="s">
        <v>52</v>
      </c>
      <c r="N120" s="1" t="s">
        <v>220</v>
      </c>
      <c r="O120" s="1" t="s">
        <v>52</v>
      </c>
      <c r="P120" s="1" t="s">
        <v>52</v>
      </c>
      <c r="Q120" s="1" t="s">
        <v>217</v>
      </c>
      <c r="R120" s="1" t="s">
        <v>65</v>
      </c>
      <c r="S120" s="1" t="s">
        <v>65</v>
      </c>
      <c r="T120" s="1" t="s">
        <v>64</v>
      </c>
      <c r="AR120" s="1" t="s">
        <v>52</v>
      </c>
      <c r="AS120" s="1" t="s">
        <v>52</v>
      </c>
      <c r="AU120" s="1" t="s">
        <v>221</v>
      </c>
      <c r="AV120">
        <v>107</v>
      </c>
    </row>
    <row r="121" spans="1:48" ht="30" customHeight="1" x14ac:dyDescent="0.3">
      <c r="A121" s="13" t="s">
        <v>222</v>
      </c>
      <c r="B121" s="13" t="s">
        <v>223</v>
      </c>
      <c r="C121" s="13" t="s">
        <v>224</v>
      </c>
      <c r="D121" s="11">
        <v>166.5</v>
      </c>
      <c r="E121" s="12">
        <f>TRUNC(일위대가목록!E26,0)</f>
        <v>599</v>
      </c>
      <c r="F121" s="12">
        <f>TRUNC(E121*D121, 0)</f>
        <v>99733</v>
      </c>
      <c r="G121" s="12">
        <f>TRUNC(일위대가목록!F26,0)</f>
        <v>5228</v>
      </c>
      <c r="H121" s="12">
        <f>TRUNC(G121*D121, 0)</f>
        <v>870462</v>
      </c>
      <c r="I121" s="12">
        <f>TRUNC(일위대가목록!G26,0)</f>
        <v>0</v>
      </c>
      <c r="J121" s="12">
        <f>TRUNC(I121*D121, 0)</f>
        <v>0</v>
      </c>
      <c r="K121" s="12">
        <f>TRUNC(E121+G121+I121, 0)</f>
        <v>5827</v>
      </c>
      <c r="L121" s="12">
        <f>TRUNC(F121+H121+J121, 0)</f>
        <v>970195</v>
      </c>
      <c r="M121" s="13" t="s">
        <v>225</v>
      </c>
      <c r="N121" s="1" t="s">
        <v>226</v>
      </c>
      <c r="O121" s="1" t="s">
        <v>52</v>
      </c>
      <c r="P121" s="1" t="s">
        <v>52</v>
      </c>
      <c r="Q121" s="1" t="s">
        <v>217</v>
      </c>
      <c r="R121" s="1" t="s">
        <v>64</v>
      </c>
      <c r="S121" s="1" t="s">
        <v>65</v>
      </c>
      <c r="T121" s="1" t="s">
        <v>65</v>
      </c>
      <c r="AR121" s="1" t="s">
        <v>52</v>
      </c>
      <c r="AS121" s="1" t="s">
        <v>52</v>
      </c>
      <c r="AU121" s="1" t="s">
        <v>227</v>
      </c>
      <c r="AV121">
        <v>36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217</v>
      </c>
    </row>
    <row r="123" spans="1:48" ht="30" customHeight="1" x14ac:dyDescent="0.3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217</v>
      </c>
    </row>
    <row r="124" spans="1:48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217</v>
      </c>
    </row>
    <row r="125" spans="1:48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217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217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217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217</v>
      </c>
    </row>
    <row r="129" spans="1:48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217</v>
      </c>
    </row>
    <row r="130" spans="1:48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217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217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217</v>
      </c>
    </row>
    <row r="133" spans="1:48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217</v>
      </c>
    </row>
    <row r="134" spans="1:48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217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217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217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217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217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217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217</v>
      </c>
    </row>
    <row r="141" spans="1:48" ht="30" customHeight="1" x14ac:dyDescent="0.3">
      <c r="A141" s="13" t="s">
        <v>82</v>
      </c>
      <c r="B141" s="11"/>
      <c r="C141" s="11"/>
      <c r="D141" s="11"/>
      <c r="E141" s="12"/>
      <c r="F141" s="12">
        <f>SUMIF(Q120:Q140,"010106",F120:F140)</f>
        <v>5780733</v>
      </c>
      <c r="G141" s="12"/>
      <c r="H141" s="12">
        <f>SUMIF(Q120:Q140,"010106",H120:H140)</f>
        <v>870462</v>
      </c>
      <c r="I141" s="12"/>
      <c r="J141" s="12">
        <f>SUMIF(Q120:Q140,"010106",J120:J140)</f>
        <v>0</v>
      </c>
      <c r="K141" s="12"/>
      <c r="L141" s="12">
        <f>SUMIF(Q120:Q140,"010106",L120:L140)</f>
        <v>6651195</v>
      </c>
      <c r="M141" s="11"/>
      <c r="N141" t="s">
        <v>83</v>
      </c>
    </row>
    <row r="142" spans="1:48" ht="30" customHeight="1" x14ac:dyDescent="0.3">
      <c r="A142" s="13" t="s">
        <v>228</v>
      </c>
      <c r="B142" s="13" t="s">
        <v>52</v>
      </c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229</v>
      </c>
    </row>
    <row r="143" spans="1:48" ht="30" customHeight="1" x14ac:dyDescent="0.3">
      <c r="A143" s="13" t="s">
        <v>230</v>
      </c>
      <c r="B143" s="13" t="s">
        <v>231</v>
      </c>
      <c r="C143" s="13" t="s">
        <v>224</v>
      </c>
      <c r="D143" s="11">
        <v>9.3000000000000007</v>
      </c>
      <c r="E143" s="12">
        <f>TRUNC(일위대가목록!E27,0)</f>
        <v>33814</v>
      </c>
      <c r="F143" s="12">
        <f>TRUNC(E143*D143, 0)</f>
        <v>314470</v>
      </c>
      <c r="G143" s="12">
        <f>TRUNC(일위대가목록!F27,0)</f>
        <v>38624</v>
      </c>
      <c r="H143" s="12">
        <f>TRUNC(G143*D143, 0)</f>
        <v>359203</v>
      </c>
      <c r="I143" s="12">
        <f>TRUNC(일위대가목록!G27,0)</f>
        <v>788</v>
      </c>
      <c r="J143" s="12">
        <f>TRUNC(I143*D143, 0)</f>
        <v>7328</v>
      </c>
      <c r="K143" s="12">
        <f t="shared" ref="K143:L147" si="13">TRUNC(E143+G143+I143, 0)</f>
        <v>73226</v>
      </c>
      <c r="L143" s="12">
        <f t="shared" si="13"/>
        <v>681001</v>
      </c>
      <c r="M143" s="13" t="s">
        <v>232</v>
      </c>
      <c r="N143" s="1" t="s">
        <v>233</v>
      </c>
      <c r="O143" s="1" t="s">
        <v>52</v>
      </c>
      <c r="P143" s="1" t="s">
        <v>52</v>
      </c>
      <c r="Q143" s="1" t="s">
        <v>229</v>
      </c>
      <c r="R143" s="1" t="s">
        <v>64</v>
      </c>
      <c r="S143" s="1" t="s">
        <v>65</v>
      </c>
      <c r="T143" s="1" t="s">
        <v>65</v>
      </c>
      <c r="AR143" s="1" t="s">
        <v>52</v>
      </c>
      <c r="AS143" s="1" t="s">
        <v>52</v>
      </c>
      <c r="AU143" s="1" t="s">
        <v>234</v>
      </c>
      <c r="AV143">
        <v>38</v>
      </c>
    </row>
    <row r="144" spans="1:48" ht="30" customHeight="1" x14ac:dyDescent="0.3">
      <c r="A144" s="13" t="s">
        <v>235</v>
      </c>
      <c r="B144" s="13" t="s">
        <v>236</v>
      </c>
      <c r="C144" s="13" t="s">
        <v>224</v>
      </c>
      <c r="D144" s="11">
        <v>9.6999999999999993</v>
      </c>
      <c r="E144" s="12">
        <f>TRUNC(일위대가목록!E28,0)</f>
        <v>111712</v>
      </c>
      <c r="F144" s="12">
        <f>TRUNC(E144*D144, 0)</f>
        <v>1083606</v>
      </c>
      <c r="G144" s="12">
        <f>TRUNC(일위대가목록!F28,0)</f>
        <v>103546</v>
      </c>
      <c r="H144" s="12">
        <f>TRUNC(G144*D144, 0)</f>
        <v>1004396</v>
      </c>
      <c r="I144" s="12">
        <f>TRUNC(일위대가목록!G28,0)</f>
        <v>1502</v>
      </c>
      <c r="J144" s="12">
        <f>TRUNC(I144*D144, 0)</f>
        <v>14569</v>
      </c>
      <c r="K144" s="12">
        <f t="shared" si="13"/>
        <v>216760</v>
      </c>
      <c r="L144" s="12">
        <f t="shared" si="13"/>
        <v>2102571</v>
      </c>
      <c r="M144" s="13" t="s">
        <v>237</v>
      </c>
      <c r="N144" s="1" t="s">
        <v>238</v>
      </c>
      <c r="O144" s="1" t="s">
        <v>52</v>
      </c>
      <c r="P144" s="1" t="s">
        <v>52</v>
      </c>
      <c r="Q144" s="1" t="s">
        <v>229</v>
      </c>
      <c r="R144" s="1" t="s">
        <v>64</v>
      </c>
      <c r="S144" s="1" t="s">
        <v>65</v>
      </c>
      <c r="T144" s="1" t="s">
        <v>65</v>
      </c>
      <c r="AR144" s="1" t="s">
        <v>52</v>
      </c>
      <c r="AS144" s="1" t="s">
        <v>52</v>
      </c>
      <c r="AU144" s="1" t="s">
        <v>239</v>
      </c>
      <c r="AV144">
        <v>39</v>
      </c>
    </row>
    <row r="145" spans="1:48" ht="30" customHeight="1" x14ac:dyDescent="0.3">
      <c r="A145" s="13" t="s">
        <v>235</v>
      </c>
      <c r="B145" s="13" t="s">
        <v>240</v>
      </c>
      <c r="C145" s="13" t="s">
        <v>224</v>
      </c>
      <c r="D145" s="11">
        <v>5.3</v>
      </c>
      <c r="E145" s="12">
        <f>TRUNC(일위대가목록!E29,0)</f>
        <v>167283</v>
      </c>
      <c r="F145" s="12">
        <f>TRUNC(E145*D145, 0)</f>
        <v>886599</v>
      </c>
      <c r="G145" s="12">
        <f>TRUNC(일위대가목록!F29,0)</f>
        <v>152983</v>
      </c>
      <c r="H145" s="12">
        <f>TRUNC(G145*D145, 0)</f>
        <v>810809</v>
      </c>
      <c r="I145" s="12">
        <f>TRUNC(일위대가목록!G29,0)</f>
        <v>1991</v>
      </c>
      <c r="J145" s="12">
        <f>TRUNC(I145*D145, 0)</f>
        <v>10552</v>
      </c>
      <c r="K145" s="12">
        <f t="shared" si="13"/>
        <v>322257</v>
      </c>
      <c r="L145" s="12">
        <f t="shared" si="13"/>
        <v>1707960</v>
      </c>
      <c r="M145" s="13" t="s">
        <v>241</v>
      </c>
      <c r="N145" s="1" t="s">
        <v>242</v>
      </c>
      <c r="O145" s="1" t="s">
        <v>52</v>
      </c>
      <c r="P145" s="1" t="s">
        <v>52</v>
      </c>
      <c r="Q145" s="1" t="s">
        <v>229</v>
      </c>
      <c r="R145" s="1" t="s">
        <v>64</v>
      </c>
      <c r="S145" s="1" t="s">
        <v>65</v>
      </c>
      <c r="T145" s="1" t="s">
        <v>65</v>
      </c>
      <c r="AR145" s="1" t="s">
        <v>52</v>
      </c>
      <c r="AS145" s="1" t="s">
        <v>52</v>
      </c>
      <c r="AU145" s="1" t="s">
        <v>243</v>
      </c>
      <c r="AV145">
        <v>40</v>
      </c>
    </row>
    <row r="146" spans="1:48" ht="30" customHeight="1" x14ac:dyDescent="0.3">
      <c r="A146" s="13" t="s">
        <v>244</v>
      </c>
      <c r="B146" s="13" t="s">
        <v>245</v>
      </c>
      <c r="C146" s="13" t="s">
        <v>155</v>
      </c>
      <c r="D146" s="11">
        <v>1</v>
      </c>
      <c r="E146" s="12">
        <f>TRUNC(일위대가목록!E30,0)</f>
        <v>17852</v>
      </c>
      <c r="F146" s="12">
        <f>TRUNC(E146*D146, 0)</f>
        <v>17852</v>
      </c>
      <c r="G146" s="12">
        <f>TRUNC(일위대가목록!F30,0)</f>
        <v>19578</v>
      </c>
      <c r="H146" s="12">
        <f>TRUNC(G146*D146, 0)</f>
        <v>19578</v>
      </c>
      <c r="I146" s="12">
        <f>TRUNC(일위대가목록!G30,0)</f>
        <v>783</v>
      </c>
      <c r="J146" s="12">
        <f>TRUNC(I146*D146, 0)</f>
        <v>783</v>
      </c>
      <c r="K146" s="12">
        <f t="shared" si="13"/>
        <v>38213</v>
      </c>
      <c r="L146" s="12">
        <f t="shared" si="13"/>
        <v>38213</v>
      </c>
      <c r="M146" s="13" t="s">
        <v>246</v>
      </c>
      <c r="N146" s="1" t="s">
        <v>247</v>
      </c>
      <c r="O146" s="1" t="s">
        <v>52</v>
      </c>
      <c r="P146" s="1" t="s">
        <v>52</v>
      </c>
      <c r="Q146" s="1" t="s">
        <v>229</v>
      </c>
      <c r="R146" s="1" t="s">
        <v>64</v>
      </c>
      <c r="S146" s="1" t="s">
        <v>65</v>
      </c>
      <c r="T146" s="1" t="s">
        <v>65</v>
      </c>
      <c r="AR146" s="1" t="s">
        <v>52</v>
      </c>
      <c r="AS146" s="1" t="s">
        <v>52</v>
      </c>
      <c r="AU146" s="1" t="s">
        <v>248</v>
      </c>
      <c r="AV146">
        <v>148</v>
      </c>
    </row>
    <row r="147" spans="1:48" ht="30" customHeight="1" x14ac:dyDescent="0.3">
      <c r="A147" s="13" t="s">
        <v>249</v>
      </c>
      <c r="B147" s="13" t="s">
        <v>250</v>
      </c>
      <c r="C147" s="13" t="s">
        <v>251</v>
      </c>
      <c r="D147" s="11">
        <v>1</v>
      </c>
      <c r="E147" s="12">
        <f>TRUNC(일위대가목록!E31,0)</f>
        <v>21521</v>
      </c>
      <c r="F147" s="12">
        <f>TRUNC(E147*D147, 0)</f>
        <v>21521</v>
      </c>
      <c r="G147" s="12">
        <f>TRUNC(일위대가목록!F31,0)</f>
        <v>34721</v>
      </c>
      <c r="H147" s="12">
        <f>TRUNC(G147*D147, 0)</f>
        <v>34721</v>
      </c>
      <c r="I147" s="12">
        <f>TRUNC(일위대가목록!G31,0)</f>
        <v>1054</v>
      </c>
      <c r="J147" s="12">
        <f>TRUNC(I147*D147, 0)</f>
        <v>1054</v>
      </c>
      <c r="K147" s="12">
        <f t="shared" si="13"/>
        <v>57296</v>
      </c>
      <c r="L147" s="12">
        <f t="shared" si="13"/>
        <v>57296</v>
      </c>
      <c r="M147" s="13" t="s">
        <v>252</v>
      </c>
      <c r="N147" s="1" t="s">
        <v>253</v>
      </c>
      <c r="O147" s="1" t="s">
        <v>52</v>
      </c>
      <c r="P147" s="1" t="s">
        <v>52</v>
      </c>
      <c r="Q147" s="1" t="s">
        <v>229</v>
      </c>
      <c r="R147" s="1" t="s">
        <v>64</v>
      </c>
      <c r="S147" s="1" t="s">
        <v>65</v>
      </c>
      <c r="T147" s="1" t="s">
        <v>65</v>
      </c>
      <c r="AR147" s="1" t="s">
        <v>52</v>
      </c>
      <c r="AS147" s="1" t="s">
        <v>52</v>
      </c>
      <c r="AU147" s="1" t="s">
        <v>254</v>
      </c>
      <c r="AV147">
        <v>43</v>
      </c>
    </row>
    <row r="148" spans="1:48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229</v>
      </c>
    </row>
    <row r="149" spans="1:48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229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229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229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229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229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229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229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229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229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229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229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229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229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229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229</v>
      </c>
    </row>
    <row r="164" spans="1:48" ht="30" customHeight="1" x14ac:dyDescent="0.3">
      <c r="A164" s="13" t="s">
        <v>82</v>
      </c>
      <c r="B164" s="11"/>
      <c r="C164" s="11"/>
      <c r="D164" s="11"/>
      <c r="E164" s="12"/>
      <c r="F164" s="12">
        <f>SUMIF(Q143:Q163,"010107",F143:F163)</f>
        <v>2324048</v>
      </c>
      <c r="G164" s="12"/>
      <c r="H164" s="12">
        <f>SUMIF(Q143:Q163,"010107",H143:H163)</f>
        <v>2228707</v>
      </c>
      <c r="I164" s="12"/>
      <c r="J164" s="12">
        <f>SUMIF(Q143:Q163,"010107",J143:J163)</f>
        <v>34286</v>
      </c>
      <c r="K164" s="12"/>
      <c r="L164" s="12">
        <f>SUMIF(Q143:Q163,"010107",L143:L163)</f>
        <v>4587041</v>
      </c>
      <c r="M164" s="11"/>
      <c r="N164" t="s">
        <v>83</v>
      </c>
    </row>
    <row r="165" spans="1:48" ht="30" customHeight="1" x14ac:dyDescent="0.3">
      <c r="A165" s="13" t="s">
        <v>255</v>
      </c>
      <c r="B165" s="13" t="s">
        <v>52</v>
      </c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256</v>
      </c>
    </row>
    <row r="166" spans="1:48" ht="30" customHeight="1" x14ac:dyDescent="0.3">
      <c r="A166" s="13" t="s">
        <v>257</v>
      </c>
      <c r="B166" s="13" t="s">
        <v>258</v>
      </c>
      <c r="C166" s="13" t="s">
        <v>224</v>
      </c>
      <c r="D166" s="11">
        <v>83.2</v>
      </c>
      <c r="E166" s="12">
        <f>TRUNC(일위대가목록!E32,0)</f>
        <v>2250</v>
      </c>
      <c r="F166" s="12">
        <f>TRUNC(E166*D166, 0)</f>
        <v>187200</v>
      </c>
      <c r="G166" s="12">
        <f>TRUNC(일위대가목록!F32,0)</f>
        <v>2734</v>
      </c>
      <c r="H166" s="12">
        <f>TRUNC(G166*D166, 0)</f>
        <v>227468</v>
      </c>
      <c r="I166" s="12">
        <f>TRUNC(일위대가목록!G32,0)</f>
        <v>0</v>
      </c>
      <c r="J166" s="12">
        <f>TRUNC(I166*D166, 0)</f>
        <v>0</v>
      </c>
      <c r="K166" s="12">
        <f>TRUNC(E166+G166+I166, 0)</f>
        <v>4984</v>
      </c>
      <c r="L166" s="12">
        <f>TRUNC(F166+H166+J166, 0)</f>
        <v>414668</v>
      </c>
      <c r="M166" s="13" t="s">
        <v>259</v>
      </c>
      <c r="N166" s="1" t="s">
        <v>260</v>
      </c>
      <c r="O166" s="1" t="s">
        <v>52</v>
      </c>
      <c r="P166" s="1" t="s">
        <v>52</v>
      </c>
      <c r="Q166" s="1" t="s">
        <v>256</v>
      </c>
      <c r="R166" s="1" t="s">
        <v>64</v>
      </c>
      <c r="S166" s="1" t="s">
        <v>65</v>
      </c>
      <c r="T166" s="1" t="s">
        <v>65</v>
      </c>
      <c r="AR166" s="1" t="s">
        <v>52</v>
      </c>
      <c r="AS166" s="1" t="s">
        <v>52</v>
      </c>
      <c r="AU166" s="1" t="s">
        <v>261</v>
      </c>
      <c r="AV166">
        <v>45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256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256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256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256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256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256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256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256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256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256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256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256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256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256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256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256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256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256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256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256</v>
      </c>
    </row>
    <row r="187" spans="1:48" ht="30" customHeight="1" x14ac:dyDescent="0.3">
      <c r="A187" s="13" t="s">
        <v>82</v>
      </c>
      <c r="B187" s="11"/>
      <c r="C187" s="11"/>
      <c r="D187" s="11"/>
      <c r="E187" s="12"/>
      <c r="F187" s="12">
        <f>SUMIF(Q166:Q186,"010108",F166:F186)</f>
        <v>187200</v>
      </c>
      <c r="G187" s="12"/>
      <c r="H187" s="12">
        <f>SUMIF(Q166:Q186,"010108",H166:H186)</f>
        <v>227468</v>
      </c>
      <c r="I187" s="12"/>
      <c r="J187" s="12">
        <f>SUMIF(Q166:Q186,"010108",J166:J186)</f>
        <v>0</v>
      </c>
      <c r="K187" s="12"/>
      <c r="L187" s="12">
        <f>SUMIF(Q166:Q186,"010108",L166:L186)</f>
        <v>414668</v>
      </c>
      <c r="M187" s="11"/>
      <c r="N187" t="s">
        <v>83</v>
      </c>
    </row>
    <row r="188" spans="1:48" ht="30" customHeight="1" x14ac:dyDescent="0.3">
      <c r="A188" s="13" t="s">
        <v>262</v>
      </c>
      <c r="B188" s="13" t="s">
        <v>52</v>
      </c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263</v>
      </c>
    </row>
    <row r="189" spans="1:48" ht="30" customHeight="1" x14ac:dyDescent="0.3">
      <c r="A189" s="13" t="s">
        <v>264</v>
      </c>
      <c r="B189" s="13" t="s">
        <v>265</v>
      </c>
      <c r="C189" s="13" t="s">
        <v>266</v>
      </c>
      <c r="D189" s="11">
        <v>1</v>
      </c>
      <c r="E189" s="12">
        <f>TRUNC(일위대가목록!E33,0)</f>
        <v>139052</v>
      </c>
      <c r="F189" s="12">
        <f t="shared" ref="F189:F202" si="14">TRUNC(E189*D189, 0)</f>
        <v>139052</v>
      </c>
      <c r="G189" s="12">
        <f>TRUNC(일위대가목록!F33,0)</f>
        <v>304256</v>
      </c>
      <c r="H189" s="12">
        <f t="shared" ref="H189:H202" si="15">TRUNC(G189*D189, 0)</f>
        <v>304256</v>
      </c>
      <c r="I189" s="12">
        <f>TRUNC(일위대가목록!G33,0)</f>
        <v>13518</v>
      </c>
      <c r="J189" s="12">
        <f t="shared" ref="J189:J202" si="16">TRUNC(I189*D189, 0)</f>
        <v>13518</v>
      </c>
      <c r="K189" s="12">
        <f t="shared" ref="K189:K202" si="17">TRUNC(E189+G189+I189, 0)</f>
        <v>456826</v>
      </c>
      <c r="L189" s="12">
        <f t="shared" ref="L189:L202" si="18">TRUNC(F189+H189+J189, 0)</f>
        <v>456826</v>
      </c>
      <c r="M189" s="13" t="s">
        <v>267</v>
      </c>
      <c r="N189" s="1" t="s">
        <v>268</v>
      </c>
      <c r="O189" s="1" t="s">
        <v>52</v>
      </c>
      <c r="P189" s="1" t="s">
        <v>52</v>
      </c>
      <c r="Q189" s="1" t="s">
        <v>263</v>
      </c>
      <c r="R189" s="1" t="s">
        <v>64</v>
      </c>
      <c r="S189" s="1" t="s">
        <v>65</v>
      </c>
      <c r="T189" s="1" t="s">
        <v>65</v>
      </c>
      <c r="AR189" s="1" t="s">
        <v>52</v>
      </c>
      <c r="AS189" s="1" t="s">
        <v>52</v>
      </c>
      <c r="AU189" s="1" t="s">
        <v>269</v>
      </c>
      <c r="AV189">
        <v>60</v>
      </c>
    </row>
    <row r="190" spans="1:48" ht="30" customHeight="1" x14ac:dyDescent="0.3">
      <c r="A190" s="13" t="s">
        <v>270</v>
      </c>
      <c r="B190" s="13" t="s">
        <v>271</v>
      </c>
      <c r="C190" s="13" t="s">
        <v>266</v>
      </c>
      <c r="D190" s="11">
        <v>2</v>
      </c>
      <c r="E190" s="12">
        <f>TRUNC(일위대가목록!E34,0)</f>
        <v>62498</v>
      </c>
      <c r="F190" s="12">
        <f t="shared" si="14"/>
        <v>124996</v>
      </c>
      <c r="G190" s="12">
        <f>TRUNC(일위대가목록!F34,0)</f>
        <v>136751</v>
      </c>
      <c r="H190" s="12">
        <f t="shared" si="15"/>
        <v>273502</v>
      </c>
      <c r="I190" s="12">
        <f>TRUNC(일위대가목록!G34,0)</f>
        <v>6076</v>
      </c>
      <c r="J190" s="12">
        <f t="shared" si="16"/>
        <v>12152</v>
      </c>
      <c r="K190" s="12">
        <f t="shared" si="17"/>
        <v>205325</v>
      </c>
      <c r="L190" s="12">
        <f t="shared" si="18"/>
        <v>410650</v>
      </c>
      <c r="M190" s="13" t="s">
        <v>272</v>
      </c>
      <c r="N190" s="1" t="s">
        <v>273</v>
      </c>
      <c r="O190" s="1" t="s">
        <v>52</v>
      </c>
      <c r="P190" s="1" t="s">
        <v>52</v>
      </c>
      <c r="Q190" s="1" t="s">
        <v>263</v>
      </c>
      <c r="R190" s="1" t="s">
        <v>64</v>
      </c>
      <c r="S190" s="1" t="s">
        <v>65</v>
      </c>
      <c r="T190" s="1" t="s">
        <v>65</v>
      </c>
      <c r="AR190" s="1" t="s">
        <v>52</v>
      </c>
      <c r="AS190" s="1" t="s">
        <v>52</v>
      </c>
      <c r="AU190" s="1" t="s">
        <v>274</v>
      </c>
      <c r="AV190">
        <v>61</v>
      </c>
    </row>
    <row r="191" spans="1:48" ht="30" customHeight="1" x14ac:dyDescent="0.3">
      <c r="A191" s="13" t="s">
        <v>275</v>
      </c>
      <c r="B191" s="13" t="s">
        <v>276</v>
      </c>
      <c r="C191" s="13" t="s">
        <v>266</v>
      </c>
      <c r="D191" s="11">
        <v>2</v>
      </c>
      <c r="E191" s="12">
        <f>TRUNC(일위대가목록!E35,0)</f>
        <v>59223</v>
      </c>
      <c r="F191" s="12">
        <f t="shared" si="14"/>
        <v>118446</v>
      </c>
      <c r="G191" s="12">
        <f>TRUNC(일위대가목록!F35,0)</f>
        <v>129585</v>
      </c>
      <c r="H191" s="12">
        <f t="shared" si="15"/>
        <v>259170</v>
      </c>
      <c r="I191" s="12">
        <f>TRUNC(일위대가목록!G35,0)</f>
        <v>5757</v>
      </c>
      <c r="J191" s="12">
        <f t="shared" si="16"/>
        <v>11514</v>
      </c>
      <c r="K191" s="12">
        <f t="shared" si="17"/>
        <v>194565</v>
      </c>
      <c r="L191" s="12">
        <f t="shared" si="18"/>
        <v>389130</v>
      </c>
      <c r="M191" s="13" t="s">
        <v>277</v>
      </c>
      <c r="N191" s="1" t="s">
        <v>278</v>
      </c>
      <c r="O191" s="1" t="s">
        <v>52</v>
      </c>
      <c r="P191" s="1" t="s">
        <v>52</v>
      </c>
      <c r="Q191" s="1" t="s">
        <v>263</v>
      </c>
      <c r="R191" s="1" t="s">
        <v>64</v>
      </c>
      <c r="S191" s="1" t="s">
        <v>65</v>
      </c>
      <c r="T191" s="1" t="s">
        <v>65</v>
      </c>
      <c r="AR191" s="1" t="s">
        <v>52</v>
      </c>
      <c r="AS191" s="1" t="s">
        <v>52</v>
      </c>
      <c r="AU191" s="1" t="s">
        <v>279</v>
      </c>
      <c r="AV191">
        <v>149</v>
      </c>
    </row>
    <row r="192" spans="1:48" ht="30" customHeight="1" x14ac:dyDescent="0.3">
      <c r="A192" s="13" t="s">
        <v>280</v>
      </c>
      <c r="B192" s="13" t="s">
        <v>281</v>
      </c>
      <c r="C192" s="13" t="s">
        <v>266</v>
      </c>
      <c r="D192" s="11">
        <v>1</v>
      </c>
      <c r="E192" s="12">
        <f>TRUNC(일위대가목록!E36,0)</f>
        <v>107784</v>
      </c>
      <c r="F192" s="12">
        <f t="shared" si="14"/>
        <v>107784</v>
      </c>
      <c r="G192" s="12">
        <f>TRUNC(일위대가목록!F36,0)</f>
        <v>292310</v>
      </c>
      <c r="H192" s="12">
        <f t="shared" si="15"/>
        <v>292310</v>
      </c>
      <c r="I192" s="12">
        <f>TRUNC(일위대가목록!G36,0)</f>
        <v>13800</v>
      </c>
      <c r="J192" s="12">
        <f t="shared" si="16"/>
        <v>13800</v>
      </c>
      <c r="K192" s="12">
        <f t="shared" si="17"/>
        <v>413894</v>
      </c>
      <c r="L192" s="12">
        <f t="shared" si="18"/>
        <v>413894</v>
      </c>
      <c r="M192" s="13" t="s">
        <v>282</v>
      </c>
      <c r="N192" s="1" t="s">
        <v>283</v>
      </c>
      <c r="O192" s="1" t="s">
        <v>52</v>
      </c>
      <c r="P192" s="1" t="s">
        <v>52</v>
      </c>
      <c r="Q192" s="1" t="s">
        <v>263</v>
      </c>
      <c r="R192" s="1" t="s">
        <v>64</v>
      </c>
      <c r="S192" s="1" t="s">
        <v>65</v>
      </c>
      <c r="T192" s="1" t="s">
        <v>65</v>
      </c>
      <c r="AR192" s="1" t="s">
        <v>52</v>
      </c>
      <c r="AS192" s="1" t="s">
        <v>52</v>
      </c>
      <c r="AU192" s="1" t="s">
        <v>284</v>
      </c>
      <c r="AV192">
        <v>62</v>
      </c>
    </row>
    <row r="193" spans="1:48" ht="30" customHeight="1" x14ac:dyDescent="0.3">
      <c r="A193" s="13" t="s">
        <v>285</v>
      </c>
      <c r="B193" s="13" t="s">
        <v>286</v>
      </c>
      <c r="C193" s="13" t="s">
        <v>266</v>
      </c>
      <c r="D193" s="11">
        <v>1</v>
      </c>
      <c r="E193" s="12">
        <f>TRUNC(일위대가목록!E37,0)</f>
        <v>179582</v>
      </c>
      <c r="F193" s="12">
        <f t="shared" si="14"/>
        <v>179582</v>
      </c>
      <c r="G193" s="12">
        <f>TRUNC(일위대가목록!F37,0)</f>
        <v>392936</v>
      </c>
      <c r="H193" s="12">
        <f t="shared" si="15"/>
        <v>392936</v>
      </c>
      <c r="I193" s="12">
        <f>TRUNC(일위대가목록!G37,0)</f>
        <v>17457</v>
      </c>
      <c r="J193" s="12">
        <f t="shared" si="16"/>
        <v>17457</v>
      </c>
      <c r="K193" s="12">
        <f t="shared" si="17"/>
        <v>589975</v>
      </c>
      <c r="L193" s="12">
        <f t="shared" si="18"/>
        <v>589975</v>
      </c>
      <c r="M193" s="13" t="s">
        <v>287</v>
      </c>
      <c r="N193" s="1" t="s">
        <v>288</v>
      </c>
      <c r="O193" s="1" t="s">
        <v>52</v>
      </c>
      <c r="P193" s="1" t="s">
        <v>52</v>
      </c>
      <c r="Q193" s="1" t="s">
        <v>263</v>
      </c>
      <c r="R193" s="1" t="s">
        <v>64</v>
      </c>
      <c r="S193" s="1" t="s">
        <v>65</v>
      </c>
      <c r="T193" s="1" t="s">
        <v>65</v>
      </c>
      <c r="AR193" s="1" t="s">
        <v>52</v>
      </c>
      <c r="AS193" s="1" t="s">
        <v>52</v>
      </c>
      <c r="AU193" s="1" t="s">
        <v>289</v>
      </c>
      <c r="AV193">
        <v>63</v>
      </c>
    </row>
    <row r="194" spans="1:48" ht="30" customHeight="1" x14ac:dyDescent="0.3">
      <c r="A194" s="13" t="s">
        <v>290</v>
      </c>
      <c r="B194" s="13" t="s">
        <v>281</v>
      </c>
      <c r="C194" s="13" t="s">
        <v>266</v>
      </c>
      <c r="D194" s="11">
        <v>1</v>
      </c>
      <c r="E194" s="12">
        <f>TRUNC(일위대가목록!E38,0)</f>
        <v>2068715</v>
      </c>
      <c r="F194" s="12">
        <f t="shared" si="14"/>
        <v>2068715</v>
      </c>
      <c r="G194" s="12">
        <f>TRUNC(일위대가목록!F38,0)</f>
        <v>1079811</v>
      </c>
      <c r="H194" s="12">
        <f t="shared" si="15"/>
        <v>1079811</v>
      </c>
      <c r="I194" s="12">
        <f>TRUNC(일위대가목록!G38,0)</f>
        <v>26057</v>
      </c>
      <c r="J194" s="12">
        <f t="shared" si="16"/>
        <v>26057</v>
      </c>
      <c r="K194" s="12">
        <f t="shared" si="17"/>
        <v>3174583</v>
      </c>
      <c r="L194" s="12">
        <f t="shared" si="18"/>
        <v>3174583</v>
      </c>
      <c r="M194" s="13" t="s">
        <v>291</v>
      </c>
      <c r="N194" s="1" t="s">
        <v>292</v>
      </c>
      <c r="O194" s="1" t="s">
        <v>52</v>
      </c>
      <c r="P194" s="1" t="s">
        <v>52</v>
      </c>
      <c r="Q194" s="1" t="s">
        <v>263</v>
      </c>
      <c r="R194" s="1" t="s">
        <v>64</v>
      </c>
      <c r="S194" s="1" t="s">
        <v>65</v>
      </c>
      <c r="T194" s="1" t="s">
        <v>65</v>
      </c>
      <c r="AR194" s="1" t="s">
        <v>52</v>
      </c>
      <c r="AS194" s="1" t="s">
        <v>52</v>
      </c>
      <c r="AU194" s="1" t="s">
        <v>293</v>
      </c>
      <c r="AV194">
        <v>64</v>
      </c>
    </row>
    <row r="195" spans="1:48" ht="30" customHeight="1" x14ac:dyDescent="0.3">
      <c r="A195" s="13" t="s">
        <v>294</v>
      </c>
      <c r="B195" s="13" t="s">
        <v>295</v>
      </c>
      <c r="C195" s="13" t="s">
        <v>266</v>
      </c>
      <c r="D195" s="11">
        <v>1</v>
      </c>
      <c r="E195" s="12">
        <f>TRUNC(일위대가목록!E39,0)</f>
        <v>1051292</v>
      </c>
      <c r="F195" s="12">
        <f t="shared" si="14"/>
        <v>1051292</v>
      </c>
      <c r="G195" s="12">
        <f>TRUNC(일위대가목록!F39,0)</f>
        <v>789156</v>
      </c>
      <c r="H195" s="12">
        <f t="shared" si="15"/>
        <v>789156</v>
      </c>
      <c r="I195" s="12">
        <f>TRUNC(일위대가목록!G39,0)</f>
        <v>17548</v>
      </c>
      <c r="J195" s="12">
        <f t="shared" si="16"/>
        <v>17548</v>
      </c>
      <c r="K195" s="12">
        <f t="shared" si="17"/>
        <v>1857996</v>
      </c>
      <c r="L195" s="12">
        <f t="shared" si="18"/>
        <v>1857996</v>
      </c>
      <c r="M195" s="13" t="s">
        <v>296</v>
      </c>
      <c r="N195" s="1" t="s">
        <v>297</v>
      </c>
      <c r="O195" s="1" t="s">
        <v>52</v>
      </c>
      <c r="P195" s="1" t="s">
        <v>52</v>
      </c>
      <c r="Q195" s="1" t="s">
        <v>263</v>
      </c>
      <c r="R195" s="1" t="s">
        <v>64</v>
      </c>
      <c r="S195" s="1" t="s">
        <v>65</v>
      </c>
      <c r="T195" s="1" t="s">
        <v>65</v>
      </c>
      <c r="AR195" s="1" t="s">
        <v>52</v>
      </c>
      <c r="AS195" s="1" t="s">
        <v>52</v>
      </c>
      <c r="AU195" s="1" t="s">
        <v>298</v>
      </c>
      <c r="AV195">
        <v>65</v>
      </c>
    </row>
    <row r="196" spans="1:48" ht="30" customHeight="1" x14ac:dyDescent="0.3">
      <c r="A196" s="13" t="s">
        <v>299</v>
      </c>
      <c r="B196" s="13" t="s">
        <v>300</v>
      </c>
      <c r="C196" s="13" t="s">
        <v>266</v>
      </c>
      <c r="D196" s="11">
        <v>1</v>
      </c>
      <c r="E196" s="12">
        <f>TRUNC(일위대가목록!E40,0)</f>
        <v>678745</v>
      </c>
      <c r="F196" s="12">
        <f t="shared" si="14"/>
        <v>678745</v>
      </c>
      <c r="G196" s="12">
        <f>TRUNC(일위대가목록!F40,0)</f>
        <v>96044</v>
      </c>
      <c r="H196" s="12">
        <f t="shared" si="15"/>
        <v>96044</v>
      </c>
      <c r="I196" s="12">
        <f>TRUNC(일위대가목록!G40,0)</f>
        <v>2957</v>
      </c>
      <c r="J196" s="12">
        <f t="shared" si="16"/>
        <v>2957</v>
      </c>
      <c r="K196" s="12">
        <f t="shared" si="17"/>
        <v>777746</v>
      </c>
      <c r="L196" s="12">
        <f t="shared" si="18"/>
        <v>777746</v>
      </c>
      <c r="M196" s="13" t="s">
        <v>301</v>
      </c>
      <c r="N196" s="1" t="s">
        <v>302</v>
      </c>
      <c r="O196" s="1" t="s">
        <v>52</v>
      </c>
      <c r="P196" s="1" t="s">
        <v>52</v>
      </c>
      <c r="Q196" s="1" t="s">
        <v>263</v>
      </c>
      <c r="R196" s="1" t="s">
        <v>64</v>
      </c>
      <c r="S196" s="1" t="s">
        <v>65</v>
      </c>
      <c r="T196" s="1" t="s">
        <v>65</v>
      </c>
      <c r="AR196" s="1" t="s">
        <v>52</v>
      </c>
      <c r="AS196" s="1" t="s">
        <v>52</v>
      </c>
      <c r="AU196" s="1" t="s">
        <v>303</v>
      </c>
      <c r="AV196">
        <v>67</v>
      </c>
    </row>
    <row r="197" spans="1:48" ht="30" customHeight="1" x14ac:dyDescent="0.3">
      <c r="A197" s="13" t="s">
        <v>304</v>
      </c>
      <c r="B197" s="13" t="s">
        <v>305</v>
      </c>
      <c r="C197" s="13" t="s">
        <v>266</v>
      </c>
      <c r="D197" s="11">
        <v>1</v>
      </c>
      <c r="E197" s="12">
        <f>TRUNC(일위대가목록!E41,0)</f>
        <v>519100</v>
      </c>
      <c r="F197" s="12">
        <f t="shared" si="14"/>
        <v>519100</v>
      </c>
      <c r="G197" s="12">
        <f>TRUNC(일위대가목록!F41,0)</f>
        <v>130440</v>
      </c>
      <c r="H197" s="12">
        <f t="shared" si="15"/>
        <v>130440</v>
      </c>
      <c r="I197" s="12">
        <f>TRUNC(일위대가목록!G41,0)</f>
        <v>3853</v>
      </c>
      <c r="J197" s="12">
        <f t="shared" si="16"/>
        <v>3853</v>
      </c>
      <c r="K197" s="12">
        <f t="shared" si="17"/>
        <v>653393</v>
      </c>
      <c r="L197" s="12">
        <f t="shared" si="18"/>
        <v>653393</v>
      </c>
      <c r="M197" s="13" t="s">
        <v>306</v>
      </c>
      <c r="N197" s="1" t="s">
        <v>307</v>
      </c>
      <c r="O197" s="1" t="s">
        <v>52</v>
      </c>
      <c r="P197" s="1" t="s">
        <v>52</v>
      </c>
      <c r="Q197" s="1" t="s">
        <v>263</v>
      </c>
      <c r="R197" s="1" t="s">
        <v>64</v>
      </c>
      <c r="S197" s="1" t="s">
        <v>65</v>
      </c>
      <c r="T197" s="1" t="s">
        <v>65</v>
      </c>
      <c r="AR197" s="1" t="s">
        <v>52</v>
      </c>
      <c r="AS197" s="1" t="s">
        <v>52</v>
      </c>
      <c r="AU197" s="1" t="s">
        <v>308</v>
      </c>
      <c r="AV197">
        <v>69</v>
      </c>
    </row>
    <row r="198" spans="1:48" ht="30" customHeight="1" x14ac:dyDescent="0.3">
      <c r="A198" s="13" t="s">
        <v>309</v>
      </c>
      <c r="B198" s="13" t="s">
        <v>310</v>
      </c>
      <c r="C198" s="13" t="s">
        <v>266</v>
      </c>
      <c r="D198" s="11">
        <v>2</v>
      </c>
      <c r="E198" s="12">
        <f>TRUNC(일위대가목록!E42,0)</f>
        <v>508142</v>
      </c>
      <c r="F198" s="12">
        <f t="shared" si="14"/>
        <v>1016284</v>
      </c>
      <c r="G198" s="12">
        <f>TRUNC(일위대가목록!F42,0)</f>
        <v>96044</v>
      </c>
      <c r="H198" s="12">
        <f t="shared" si="15"/>
        <v>192088</v>
      </c>
      <c r="I198" s="12">
        <f>TRUNC(일위대가목록!G42,0)</f>
        <v>2957</v>
      </c>
      <c r="J198" s="12">
        <f t="shared" si="16"/>
        <v>5914</v>
      </c>
      <c r="K198" s="12">
        <f t="shared" si="17"/>
        <v>607143</v>
      </c>
      <c r="L198" s="12">
        <f t="shared" si="18"/>
        <v>1214286</v>
      </c>
      <c r="M198" s="13" t="s">
        <v>311</v>
      </c>
      <c r="N198" s="1" t="s">
        <v>312</v>
      </c>
      <c r="O198" s="1" t="s">
        <v>52</v>
      </c>
      <c r="P198" s="1" t="s">
        <v>52</v>
      </c>
      <c r="Q198" s="1" t="s">
        <v>263</v>
      </c>
      <c r="R198" s="1" t="s">
        <v>64</v>
      </c>
      <c r="S198" s="1" t="s">
        <v>65</v>
      </c>
      <c r="T198" s="1" t="s">
        <v>65</v>
      </c>
      <c r="AR198" s="1" t="s">
        <v>52</v>
      </c>
      <c r="AS198" s="1" t="s">
        <v>52</v>
      </c>
      <c r="AU198" s="1" t="s">
        <v>313</v>
      </c>
      <c r="AV198">
        <v>68</v>
      </c>
    </row>
    <row r="199" spans="1:48" ht="30" customHeight="1" x14ac:dyDescent="0.3">
      <c r="A199" s="13" t="s">
        <v>314</v>
      </c>
      <c r="B199" s="13" t="s">
        <v>315</v>
      </c>
      <c r="C199" s="13" t="s">
        <v>266</v>
      </c>
      <c r="D199" s="11">
        <v>1</v>
      </c>
      <c r="E199" s="12">
        <f>TRUNC(일위대가목록!E43,0)</f>
        <v>410350</v>
      </c>
      <c r="F199" s="12">
        <f t="shared" si="14"/>
        <v>410350</v>
      </c>
      <c r="G199" s="12">
        <f>TRUNC(일위대가목록!F43,0)</f>
        <v>130440</v>
      </c>
      <c r="H199" s="12">
        <f t="shared" si="15"/>
        <v>130440</v>
      </c>
      <c r="I199" s="12">
        <f>TRUNC(일위대가목록!G43,0)</f>
        <v>3853</v>
      </c>
      <c r="J199" s="12">
        <f t="shared" si="16"/>
        <v>3853</v>
      </c>
      <c r="K199" s="12">
        <f t="shared" si="17"/>
        <v>544643</v>
      </c>
      <c r="L199" s="12">
        <f t="shared" si="18"/>
        <v>544643</v>
      </c>
      <c r="M199" s="13" t="s">
        <v>316</v>
      </c>
      <c r="N199" s="1" t="s">
        <v>317</v>
      </c>
      <c r="O199" s="1" t="s">
        <v>52</v>
      </c>
      <c r="P199" s="1" t="s">
        <v>52</v>
      </c>
      <c r="Q199" s="1" t="s">
        <v>263</v>
      </c>
      <c r="R199" s="1" t="s">
        <v>64</v>
      </c>
      <c r="S199" s="1" t="s">
        <v>65</v>
      </c>
      <c r="T199" s="1" t="s">
        <v>65</v>
      </c>
      <c r="AR199" s="1" t="s">
        <v>52</v>
      </c>
      <c r="AS199" s="1" t="s">
        <v>52</v>
      </c>
      <c r="AU199" s="1" t="s">
        <v>318</v>
      </c>
      <c r="AV199">
        <v>150</v>
      </c>
    </row>
    <row r="200" spans="1:48" ht="30" customHeight="1" x14ac:dyDescent="0.3">
      <c r="A200" s="13" t="s">
        <v>319</v>
      </c>
      <c r="B200" s="13" t="s">
        <v>320</v>
      </c>
      <c r="C200" s="13" t="s">
        <v>73</v>
      </c>
      <c r="D200" s="11">
        <v>23.1</v>
      </c>
      <c r="E200" s="12">
        <f>TRUNC(단가대비표!O46,0)</f>
        <v>50900</v>
      </c>
      <c r="F200" s="12">
        <f t="shared" si="14"/>
        <v>1175790</v>
      </c>
      <c r="G200" s="12">
        <f>TRUNC(단가대비표!P46,0)</f>
        <v>0</v>
      </c>
      <c r="H200" s="12">
        <f t="shared" si="15"/>
        <v>0</v>
      </c>
      <c r="I200" s="12">
        <f>TRUNC(단가대비표!V46,0)</f>
        <v>0</v>
      </c>
      <c r="J200" s="12">
        <f t="shared" si="16"/>
        <v>0</v>
      </c>
      <c r="K200" s="12">
        <f t="shared" si="17"/>
        <v>50900</v>
      </c>
      <c r="L200" s="12">
        <f t="shared" si="18"/>
        <v>1175790</v>
      </c>
      <c r="M200" s="13" t="s">
        <v>52</v>
      </c>
      <c r="N200" s="1" t="s">
        <v>321</v>
      </c>
      <c r="O200" s="1" t="s">
        <v>52</v>
      </c>
      <c r="P200" s="1" t="s">
        <v>52</v>
      </c>
      <c r="Q200" s="1" t="s">
        <v>263</v>
      </c>
      <c r="R200" s="1" t="s">
        <v>65</v>
      </c>
      <c r="S200" s="1" t="s">
        <v>65</v>
      </c>
      <c r="T200" s="1" t="s">
        <v>64</v>
      </c>
      <c r="AR200" s="1" t="s">
        <v>52</v>
      </c>
      <c r="AS200" s="1" t="s">
        <v>52</v>
      </c>
      <c r="AU200" s="1" t="s">
        <v>322</v>
      </c>
      <c r="AV200">
        <v>53</v>
      </c>
    </row>
    <row r="201" spans="1:48" ht="30" customHeight="1" x14ac:dyDescent="0.3">
      <c r="A201" s="13" t="s">
        <v>323</v>
      </c>
      <c r="B201" s="13" t="s">
        <v>324</v>
      </c>
      <c r="C201" s="13" t="s">
        <v>73</v>
      </c>
      <c r="D201" s="11">
        <v>23.1</v>
      </c>
      <c r="E201" s="12">
        <f>TRUNC(일위대가목록!E44,0)</f>
        <v>0</v>
      </c>
      <c r="F201" s="12">
        <f t="shared" si="14"/>
        <v>0</v>
      </c>
      <c r="G201" s="12">
        <f>TRUNC(일위대가목록!F44,0)</f>
        <v>31575</v>
      </c>
      <c r="H201" s="12">
        <f t="shared" si="15"/>
        <v>729382</v>
      </c>
      <c r="I201" s="12">
        <f>TRUNC(일위대가목록!G44,0)</f>
        <v>0</v>
      </c>
      <c r="J201" s="12">
        <f t="shared" si="16"/>
        <v>0</v>
      </c>
      <c r="K201" s="12">
        <f t="shared" si="17"/>
        <v>31575</v>
      </c>
      <c r="L201" s="12">
        <f t="shared" si="18"/>
        <v>729382</v>
      </c>
      <c r="M201" s="13" t="s">
        <v>325</v>
      </c>
      <c r="N201" s="1" t="s">
        <v>326</v>
      </c>
      <c r="O201" s="1" t="s">
        <v>52</v>
      </c>
      <c r="P201" s="1" t="s">
        <v>52</v>
      </c>
      <c r="Q201" s="1" t="s">
        <v>263</v>
      </c>
      <c r="R201" s="1" t="s">
        <v>64</v>
      </c>
      <c r="S201" s="1" t="s">
        <v>65</v>
      </c>
      <c r="T201" s="1" t="s">
        <v>65</v>
      </c>
      <c r="AR201" s="1" t="s">
        <v>52</v>
      </c>
      <c r="AS201" s="1" t="s">
        <v>52</v>
      </c>
      <c r="AU201" s="1" t="s">
        <v>327</v>
      </c>
      <c r="AV201">
        <v>119</v>
      </c>
    </row>
    <row r="202" spans="1:48" ht="30" customHeight="1" x14ac:dyDescent="0.3">
      <c r="A202" s="13" t="s">
        <v>328</v>
      </c>
      <c r="B202" s="13" t="s">
        <v>329</v>
      </c>
      <c r="C202" s="13" t="s">
        <v>224</v>
      </c>
      <c r="D202" s="11">
        <v>47.4</v>
      </c>
      <c r="E202" s="12">
        <f>TRUNC(일위대가목록!E45,0)</f>
        <v>299</v>
      </c>
      <c r="F202" s="12">
        <f t="shared" si="14"/>
        <v>14172</v>
      </c>
      <c r="G202" s="12">
        <f>TRUNC(일위대가목록!F45,0)</f>
        <v>0</v>
      </c>
      <c r="H202" s="12">
        <f t="shared" si="15"/>
        <v>0</v>
      </c>
      <c r="I202" s="12">
        <f>TRUNC(일위대가목록!G45,0)</f>
        <v>0</v>
      </c>
      <c r="J202" s="12">
        <f t="shared" si="16"/>
        <v>0</v>
      </c>
      <c r="K202" s="12">
        <f t="shared" si="17"/>
        <v>299</v>
      </c>
      <c r="L202" s="12">
        <f t="shared" si="18"/>
        <v>14172</v>
      </c>
      <c r="M202" s="13" t="s">
        <v>330</v>
      </c>
      <c r="N202" s="1" t="s">
        <v>331</v>
      </c>
      <c r="O202" s="1" t="s">
        <v>52</v>
      </c>
      <c r="P202" s="1" t="s">
        <v>52</v>
      </c>
      <c r="Q202" s="1" t="s">
        <v>263</v>
      </c>
      <c r="R202" s="1" t="s">
        <v>64</v>
      </c>
      <c r="S202" s="1" t="s">
        <v>65</v>
      </c>
      <c r="T202" s="1" t="s">
        <v>65</v>
      </c>
      <c r="AR202" s="1" t="s">
        <v>52</v>
      </c>
      <c r="AS202" s="1" t="s">
        <v>52</v>
      </c>
      <c r="AU202" s="1" t="s">
        <v>332</v>
      </c>
      <c r="AV202">
        <v>59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263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263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263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263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263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263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263</v>
      </c>
    </row>
    <row r="210" spans="1:48" ht="30" customHeight="1" x14ac:dyDescent="0.3">
      <c r="A210" s="13" t="s">
        <v>82</v>
      </c>
      <c r="B210" s="11"/>
      <c r="C210" s="11"/>
      <c r="D210" s="11"/>
      <c r="E210" s="12"/>
      <c r="F210" s="12">
        <f>SUMIF(Q189:Q209,"010109",F189:F209)</f>
        <v>7604308</v>
      </c>
      <c r="G210" s="12"/>
      <c r="H210" s="12">
        <f>SUMIF(Q189:Q209,"010109",H189:H209)</f>
        <v>4669535</v>
      </c>
      <c r="I210" s="12"/>
      <c r="J210" s="12">
        <f>SUMIF(Q189:Q209,"010109",J189:J209)</f>
        <v>128623</v>
      </c>
      <c r="K210" s="12"/>
      <c r="L210" s="12">
        <f>SUMIF(Q189:Q209,"010109",L189:L209)</f>
        <v>12402466</v>
      </c>
      <c r="M210" s="11"/>
      <c r="N210" t="s">
        <v>83</v>
      </c>
    </row>
    <row r="211" spans="1:48" ht="30" customHeight="1" x14ac:dyDescent="0.3">
      <c r="A211" s="13" t="s">
        <v>333</v>
      </c>
      <c r="B211" s="13" t="s">
        <v>52</v>
      </c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334</v>
      </c>
    </row>
    <row r="212" spans="1:48" ht="30" customHeight="1" x14ac:dyDescent="0.3">
      <c r="A212" s="13" t="s">
        <v>335</v>
      </c>
      <c r="B212" s="13" t="s">
        <v>336</v>
      </c>
      <c r="C212" s="13" t="s">
        <v>73</v>
      </c>
      <c r="D212" s="11">
        <v>69.400000000000006</v>
      </c>
      <c r="E212" s="12">
        <f>TRUNC(일위대가목록!E46,0)</f>
        <v>1197</v>
      </c>
      <c r="F212" s="12">
        <f>TRUNC(E212*D212, 0)</f>
        <v>83071</v>
      </c>
      <c r="G212" s="12">
        <f>TRUNC(일위대가목록!F46,0)</f>
        <v>9802</v>
      </c>
      <c r="H212" s="12">
        <f>TRUNC(G212*D212, 0)</f>
        <v>680258</v>
      </c>
      <c r="I212" s="12">
        <f>TRUNC(일위대가목록!G46,0)</f>
        <v>0</v>
      </c>
      <c r="J212" s="12">
        <f>TRUNC(I212*D212, 0)</f>
        <v>0</v>
      </c>
      <c r="K212" s="12">
        <f t="shared" ref="K212:L214" si="19">TRUNC(E212+G212+I212, 0)</f>
        <v>10999</v>
      </c>
      <c r="L212" s="12">
        <f t="shared" si="19"/>
        <v>763329</v>
      </c>
      <c r="M212" s="13" t="s">
        <v>337</v>
      </c>
      <c r="N212" s="1" t="s">
        <v>338</v>
      </c>
      <c r="O212" s="1" t="s">
        <v>52</v>
      </c>
      <c r="P212" s="1" t="s">
        <v>52</v>
      </c>
      <c r="Q212" s="1" t="s">
        <v>334</v>
      </c>
      <c r="R212" s="1" t="s">
        <v>64</v>
      </c>
      <c r="S212" s="1" t="s">
        <v>65</v>
      </c>
      <c r="T212" s="1" t="s">
        <v>65</v>
      </c>
      <c r="AR212" s="1" t="s">
        <v>52</v>
      </c>
      <c r="AS212" s="1" t="s">
        <v>52</v>
      </c>
      <c r="AU212" s="1" t="s">
        <v>339</v>
      </c>
      <c r="AV212">
        <v>83</v>
      </c>
    </row>
    <row r="213" spans="1:48" ht="30" customHeight="1" x14ac:dyDescent="0.3">
      <c r="A213" s="13" t="s">
        <v>335</v>
      </c>
      <c r="B213" s="13" t="s">
        <v>340</v>
      </c>
      <c r="C213" s="13" t="s">
        <v>73</v>
      </c>
      <c r="D213" s="11">
        <v>79.599999999999994</v>
      </c>
      <c r="E213" s="12">
        <f>TRUNC(일위대가목록!E47,0)</f>
        <v>1086</v>
      </c>
      <c r="F213" s="12">
        <f>TRUNC(E213*D213, 0)</f>
        <v>86445</v>
      </c>
      <c r="G213" s="12">
        <f>TRUNC(일위대가목록!F47,0)</f>
        <v>9802</v>
      </c>
      <c r="H213" s="12">
        <f>TRUNC(G213*D213, 0)</f>
        <v>780239</v>
      </c>
      <c r="I213" s="12">
        <f>TRUNC(일위대가목록!G47,0)</f>
        <v>0</v>
      </c>
      <c r="J213" s="12">
        <f>TRUNC(I213*D213, 0)</f>
        <v>0</v>
      </c>
      <c r="K213" s="12">
        <f t="shared" si="19"/>
        <v>10888</v>
      </c>
      <c r="L213" s="12">
        <f t="shared" si="19"/>
        <v>866684</v>
      </c>
      <c r="M213" s="13" t="s">
        <v>341</v>
      </c>
      <c r="N213" s="1" t="s">
        <v>342</v>
      </c>
      <c r="O213" s="1" t="s">
        <v>52</v>
      </c>
      <c r="P213" s="1" t="s">
        <v>52</v>
      </c>
      <c r="Q213" s="1" t="s">
        <v>334</v>
      </c>
      <c r="R213" s="1" t="s">
        <v>64</v>
      </c>
      <c r="S213" s="1" t="s">
        <v>65</v>
      </c>
      <c r="T213" s="1" t="s">
        <v>65</v>
      </c>
      <c r="AR213" s="1" t="s">
        <v>52</v>
      </c>
      <c r="AS213" s="1" t="s">
        <v>52</v>
      </c>
      <c r="AU213" s="1" t="s">
        <v>343</v>
      </c>
      <c r="AV213">
        <v>84</v>
      </c>
    </row>
    <row r="214" spans="1:48" ht="30" customHeight="1" x14ac:dyDescent="0.3">
      <c r="A214" s="13" t="s">
        <v>335</v>
      </c>
      <c r="B214" s="13" t="s">
        <v>344</v>
      </c>
      <c r="C214" s="13" t="s">
        <v>73</v>
      </c>
      <c r="D214" s="11">
        <v>174.5</v>
      </c>
      <c r="E214" s="12">
        <f>TRUNC(일위대가목록!E48,0)</f>
        <v>1732</v>
      </c>
      <c r="F214" s="12">
        <f>TRUNC(E214*D214, 0)</f>
        <v>302234</v>
      </c>
      <c r="G214" s="12">
        <f>TRUNC(일위대가목록!F48,0)</f>
        <v>17926</v>
      </c>
      <c r="H214" s="12">
        <f>TRUNC(G214*D214, 0)</f>
        <v>3128087</v>
      </c>
      <c r="I214" s="12">
        <f>TRUNC(일위대가목록!G48,0)</f>
        <v>0</v>
      </c>
      <c r="J214" s="12">
        <f>TRUNC(I214*D214, 0)</f>
        <v>0</v>
      </c>
      <c r="K214" s="12">
        <f t="shared" si="19"/>
        <v>19658</v>
      </c>
      <c r="L214" s="12">
        <f t="shared" si="19"/>
        <v>3430321</v>
      </c>
      <c r="M214" s="13" t="s">
        <v>345</v>
      </c>
      <c r="N214" s="1" t="s">
        <v>346</v>
      </c>
      <c r="O214" s="1" t="s">
        <v>52</v>
      </c>
      <c r="P214" s="1" t="s">
        <v>52</v>
      </c>
      <c r="Q214" s="1" t="s">
        <v>334</v>
      </c>
      <c r="R214" s="1" t="s">
        <v>64</v>
      </c>
      <c r="S214" s="1" t="s">
        <v>65</v>
      </c>
      <c r="T214" s="1" t="s">
        <v>65</v>
      </c>
      <c r="AR214" s="1" t="s">
        <v>52</v>
      </c>
      <c r="AS214" s="1" t="s">
        <v>52</v>
      </c>
      <c r="AU214" s="1" t="s">
        <v>347</v>
      </c>
      <c r="AV214">
        <v>85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334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334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334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334</v>
      </c>
    </row>
    <row r="219" spans="1:48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334</v>
      </c>
    </row>
    <row r="220" spans="1:48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334</v>
      </c>
    </row>
    <row r="221" spans="1:48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334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334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334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334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334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334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334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334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334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334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334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334</v>
      </c>
    </row>
    <row r="233" spans="1:48" ht="30" customHeight="1" x14ac:dyDescent="0.3">
      <c r="A233" s="13" t="s">
        <v>82</v>
      </c>
      <c r="B233" s="11"/>
      <c r="C233" s="11"/>
      <c r="D233" s="11"/>
      <c r="E233" s="12"/>
      <c r="F233" s="12">
        <f>SUMIF(Q212:Q232,"010110",F212:F232)</f>
        <v>471750</v>
      </c>
      <c r="G233" s="12"/>
      <c r="H233" s="12">
        <f>SUMIF(Q212:Q232,"010110",H212:H232)</f>
        <v>4588584</v>
      </c>
      <c r="I233" s="12"/>
      <c r="J233" s="12">
        <f>SUMIF(Q212:Q232,"010110",J212:J232)</f>
        <v>0</v>
      </c>
      <c r="K233" s="12"/>
      <c r="L233" s="12">
        <f>SUMIF(Q212:Q232,"010110",L212:L232)</f>
        <v>5060334</v>
      </c>
      <c r="M233" s="11"/>
      <c r="N233" t="s">
        <v>83</v>
      </c>
    </row>
    <row r="234" spans="1:48" ht="30" customHeight="1" x14ac:dyDescent="0.3">
      <c r="A234" s="13" t="s">
        <v>348</v>
      </c>
      <c r="B234" s="13" t="s">
        <v>52</v>
      </c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349</v>
      </c>
    </row>
    <row r="235" spans="1:48" ht="30" customHeight="1" x14ac:dyDescent="0.3">
      <c r="A235" s="13" t="s">
        <v>350</v>
      </c>
      <c r="B235" s="13" t="s">
        <v>351</v>
      </c>
      <c r="C235" s="13" t="s">
        <v>88</v>
      </c>
      <c r="D235" s="11">
        <v>2.4</v>
      </c>
      <c r="E235" s="12">
        <f>TRUNC(일위대가목록!E49,0)</f>
        <v>2673</v>
      </c>
      <c r="F235" s="12">
        <f t="shared" ref="F235:F248" si="20">TRUNC(E235*D235, 0)</f>
        <v>6415</v>
      </c>
      <c r="G235" s="12">
        <f>TRUNC(일위대가목록!F49,0)</f>
        <v>267395</v>
      </c>
      <c r="H235" s="12">
        <f t="shared" ref="H235:H248" si="21">TRUNC(G235*D235, 0)</f>
        <v>641748</v>
      </c>
      <c r="I235" s="12">
        <f>TRUNC(일위대가목록!G49,0)</f>
        <v>2387</v>
      </c>
      <c r="J235" s="12">
        <f t="shared" ref="J235:J248" si="22">TRUNC(I235*D235, 0)</f>
        <v>5728</v>
      </c>
      <c r="K235" s="12">
        <f t="shared" ref="K235:K248" si="23">TRUNC(E235+G235+I235, 0)</f>
        <v>272455</v>
      </c>
      <c r="L235" s="12">
        <f t="shared" ref="L235:L248" si="24">TRUNC(F235+H235+J235, 0)</f>
        <v>653891</v>
      </c>
      <c r="M235" s="13" t="s">
        <v>352</v>
      </c>
      <c r="N235" s="1" t="s">
        <v>353</v>
      </c>
      <c r="O235" s="1" t="s">
        <v>52</v>
      </c>
      <c r="P235" s="1" t="s">
        <v>52</v>
      </c>
      <c r="Q235" s="1" t="s">
        <v>349</v>
      </c>
      <c r="R235" s="1" t="s">
        <v>64</v>
      </c>
      <c r="S235" s="1" t="s">
        <v>65</v>
      </c>
      <c r="T235" s="1" t="s">
        <v>65</v>
      </c>
      <c r="AR235" s="1" t="s">
        <v>52</v>
      </c>
      <c r="AS235" s="1" t="s">
        <v>52</v>
      </c>
      <c r="AU235" s="1" t="s">
        <v>354</v>
      </c>
      <c r="AV235">
        <v>87</v>
      </c>
    </row>
    <row r="236" spans="1:48" ht="30" customHeight="1" x14ac:dyDescent="0.3">
      <c r="A236" s="13" t="s">
        <v>355</v>
      </c>
      <c r="B236" s="13" t="s">
        <v>356</v>
      </c>
      <c r="C236" s="13" t="s">
        <v>142</v>
      </c>
      <c r="D236" s="11">
        <v>1</v>
      </c>
      <c r="E236" s="12">
        <f>TRUNC(일위대가목록!E50,0)</f>
        <v>72845</v>
      </c>
      <c r="F236" s="12">
        <f t="shared" si="20"/>
        <v>72845</v>
      </c>
      <c r="G236" s="12">
        <f>TRUNC(일위대가목록!F50,0)</f>
        <v>1191744</v>
      </c>
      <c r="H236" s="12">
        <f t="shared" si="21"/>
        <v>1191744</v>
      </c>
      <c r="I236" s="12">
        <f>TRUNC(일위대가목록!G50,0)</f>
        <v>0</v>
      </c>
      <c r="J236" s="12">
        <f t="shared" si="22"/>
        <v>0</v>
      </c>
      <c r="K236" s="12">
        <f t="shared" si="23"/>
        <v>1264589</v>
      </c>
      <c r="L236" s="12">
        <f t="shared" si="24"/>
        <v>1264589</v>
      </c>
      <c r="M236" s="13" t="s">
        <v>357</v>
      </c>
      <c r="N236" s="1" t="s">
        <v>358</v>
      </c>
      <c r="O236" s="1" t="s">
        <v>52</v>
      </c>
      <c r="P236" s="1" t="s">
        <v>52</v>
      </c>
      <c r="Q236" s="1" t="s">
        <v>349</v>
      </c>
      <c r="R236" s="1" t="s">
        <v>64</v>
      </c>
      <c r="S236" s="1" t="s">
        <v>65</v>
      </c>
      <c r="T236" s="1" t="s">
        <v>65</v>
      </c>
      <c r="AR236" s="1" t="s">
        <v>52</v>
      </c>
      <c r="AS236" s="1" t="s">
        <v>52</v>
      </c>
      <c r="AU236" s="1" t="s">
        <v>359</v>
      </c>
      <c r="AV236">
        <v>118</v>
      </c>
    </row>
    <row r="237" spans="1:48" ht="30" customHeight="1" x14ac:dyDescent="0.3">
      <c r="A237" s="13" t="s">
        <v>360</v>
      </c>
      <c r="B237" s="13" t="s">
        <v>361</v>
      </c>
      <c r="C237" s="13" t="s">
        <v>73</v>
      </c>
      <c r="D237" s="11">
        <v>30.1</v>
      </c>
      <c r="E237" s="12">
        <f>TRUNC(일위대가목록!E51,0)</f>
        <v>0</v>
      </c>
      <c r="F237" s="12">
        <f t="shared" si="20"/>
        <v>0</v>
      </c>
      <c r="G237" s="12">
        <f>TRUNC(일위대가목록!F51,0)</f>
        <v>15157</v>
      </c>
      <c r="H237" s="12">
        <f t="shared" si="21"/>
        <v>456225</v>
      </c>
      <c r="I237" s="12">
        <f>TRUNC(일위대가목록!G51,0)</f>
        <v>0</v>
      </c>
      <c r="J237" s="12">
        <f t="shared" si="22"/>
        <v>0</v>
      </c>
      <c r="K237" s="12">
        <f t="shared" si="23"/>
        <v>15157</v>
      </c>
      <c r="L237" s="12">
        <f t="shared" si="24"/>
        <v>456225</v>
      </c>
      <c r="M237" s="13" t="s">
        <v>362</v>
      </c>
      <c r="N237" s="1" t="s">
        <v>363</v>
      </c>
      <c r="O237" s="1" t="s">
        <v>52</v>
      </c>
      <c r="P237" s="1" t="s">
        <v>52</v>
      </c>
      <c r="Q237" s="1" t="s">
        <v>349</v>
      </c>
      <c r="R237" s="1" t="s">
        <v>64</v>
      </c>
      <c r="S237" s="1" t="s">
        <v>65</v>
      </c>
      <c r="T237" s="1" t="s">
        <v>65</v>
      </c>
      <c r="AR237" s="1" t="s">
        <v>52</v>
      </c>
      <c r="AS237" s="1" t="s">
        <v>52</v>
      </c>
      <c r="AU237" s="1" t="s">
        <v>364</v>
      </c>
      <c r="AV237">
        <v>89</v>
      </c>
    </row>
    <row r="238" spans="1:48" ht="30" customHeight="1" x14ac:dyDescent="0.3">
      <c r="A238" s="13" t="s">
        <v>365</v>
      </c>
      <c r="B238" s="13" t="s">
        <v>366</v>
      </c>
      <c r="C238" s="13" t="s">
        <v>73</v>
      </c>
      <c r="D238" s="11">
        <v>67.2</v>
      </c>
      <c r="E238" s="12">
        <f>TRUNC(일위대가목록!E52,0)</f>
        <v>0</v>
      </c>
      <c r="F238" s="12">
        <f t="shared" si="20"/>
        <v>0</v>
      </c>
      <c r="G238" s="12">
        <f>TRUNC(일위대가목록!F52,0)</f>
        <v>15157</v>
      </c>
      <c r="H238" s="12">
        <f t="shared" si="21"/>
        <v>1018550</v>
      </c>
      <c r="I238" s="12">
        <f>TRUNC(일위대가목록!G52,0)</f>
        <v>0</v>
      </c>
      <c r="J238" s="12">
        <f t="shared" si="22"/>
        <v>0</v>
      </c>
      <c r="K238" s="12">
        <f t="shared" si="23"/>
        <v>15157</v>
      </c>
      <c r="L238" s="12">
        <f t="shared" si="24"/>
        <v>1018550</v>
      </c>
      <c r="M238" s="13" t="s">
        <v>367</v>
      </c>
      <c r="N238" s="1" t="s">
        <v>368</v>
      </c>
      <c r="O238" s="1" t="s">
        <v>52</v>
      </c>
      <c r="P238" s="1" t="s">
        <v>52</v>
      </c>
      <c r="Q238" s="1" t="s">
        <v>349</v>
      </c>
      <c r="R238" s="1" t="s">
        <v>64</v>
      </c>
      <c r="S238" s="1" t="s">
        <v>65</v>
      </c>
      <c r="T238" s="1" t="s">
        <v>65</v>
      </c>
      <c r="AR238" s="1" t="s">
        <v>52</v>
      </c>
      <c r="AS238" s="1" t="s">
        <v>52</v>
      </c>
      <c r="AU238" s="1" t="s">
        <v>369</v>
      </c>
      <c r="AV238">
        <v>90</v>
      </c>
    </row>
    <row r="239" spans="1:48" ht="30" customHeight="1" x14ac:dyDescent="0.3">
      <c r="A239" s="13" t="s">
        <v>370</v>
      </c>
      <c r="B239" s="13" t="s">
        <v>371</v>
      </c>
      <c r="C239" s="13" t="s">
        <v>73</v>
      </c>
      <c r="D239" s="11">
        <v>18.399999999999999</v>
      </c>
      <c r="E239" s="12">
        <f>TRUNC(일위대가목록!E53,0)</f>
        <v>0</v>
      </c>
      <c r="F239" s="12">
        <f t="shared" si="20"/>
        <v>0</v>
      </c>
      <c r="G239" s="12">
        <f>TRUNC(일위대가목록!F53,0)</f>
        <v>10324</v>
      </c>
      <c r="H239" s="12">
        <f t="shared" si="21"/>
        <v>189961</v>
      </c>
      <c r="I239" s="12">
        <f>TRUNC(일위대가목록!G53,0)</f>
        <v>0</v>
      </c>
      <c r="J239" s="12">
        <f t="shared" si="22"/>
        <v>0</v>
      </c>
      <c r="K239" s="12">
        <f t="shared" si="23"/>
        <v>10324</v>
      </c>
      <c r="L239" s="12">
        <f t="shared" si="24"/>
        <v>189961</v>
      </c>
      <c r="M239" s="13" t="s">
        <v>372</v>
      </c>
      <c r="N239" s="1" t="s">
        <v>373</v>
      </c>
      <c r="O239" s="1" t="s">
        <v>52</v>
      </c>
      <c r="P239" s="1" t="s">
        <v>52</v>
      </c>
      <c r="Q239" s="1" t="s">
        <v>349</v>
      </c>
      <c r="R239" s="1" t="s">
        <v>64</v>
      </c>
      <c r="S239" s="1" t="s">
        <v>65</v>
      </c>
      <c r="T239" s="1" t="s">
        <v>65</v>
      </c>
      <c r="AR239" s="1" t="s">
        <v>52</v>
      </c>
      <c r="AS239" s="1" t="s">
        <v>52</v>
      </c>
      <c r="AU239" s="1" t="s">
        <v>374</v>
      </c>
      <c r="AV239">
        <v>91</v>
      </c>
    </row>
    <row r="240" spans="1:48" ht="30" customHeight="1" x14ac:dyDescent="0.3">
      <c r="A240" s="13" t="s">
        <v>375</v>
      </c>
      <c r="B240" s="13" t="s">
        <v>376</v>
      </c>
      <c r="C240" s="13" t="s">
        <v>251</v>
      </c>
      <c r="D240" s="11">
        <v>1</v>
      </c>
      <c r="E240" s="12">
        <f>TRUNC(일위대가목록!E54,0)</f>
        <v>0</v>
      </c>
      <c r="F240" s="12">
        <f t="shared" si="20"/>
        <v>0</v>
      </c>
      <c r="G240" s="12">
        <f>TRUNC(일위대가목록!F54,0)</f>
        <v>17206</v>
      </c>
      <c r="H240" s="12">
        <f t="shared" si="21"/>
        <v>17206</v>
      </c>
      <c r="I240" s="12">
        <f>TRUNC(일위대가목록!G54,0)</f>
        <v>0</v>
      </c>
      <c r="J240" s="12">
        <f t="shared" si="22"/>
        <v>0</v>
      </c>
      <c r="K240" s="12">
        <f t="shared" si="23"/>
        <v>17206</v>
      </c>
      <c r="L240" s="12">
        <f t="shared" si="24"/>
        <v>17206</v>
      </c>
      <c r="M240" s="13" t="s">
        <v>377</v>
      </c>
      <c r="N240" s="1" t="s">
        <v>378</v>
      </c>
      <c r="O240" s="1" t="s">
        <v>52</v>
      </c>
      <c r="P240" s="1" t="s">
        <v>52</v>
      </c>
      <c r="Q240" s="1" t="s">
        <v>349</v>
      </c>
      <c r="R240" s="1" t="s">
        <v>64</v>
      </c>
      <c r="S240" s="1" t="s">
        <v>65</v>
      </c>
      <c r="T240" s="1" t="s">
        <v>65</v>
      </c>
      <c r="AR240" s="1" t="s">
        <v>52</v>
      </c>
      <c r="AS240" s="1" t="s">
        <v>52</v>
      </c>
      <c r="AU240" s="1" t="s">
        <v>379</v>
      </c>
      <c r="AV240">
        <v>92</v>
      </c>
    </row>
    <row r="241" spans="1:48" ht="30" customHeight="1" x14ac:dyDescent="0.3">
      <c r="A241" s="13" t="s">
        <v>380</v>
      </c>
      <c r="B241" s="13" t="s">
        <v>381</v>
      </c>
      <c r="C241" s="13" t="s">
        <v>251</v>
      </c>
      <c r="D241" s="11">
        <v>1</v>
      </c>
      <c r="E241" s="12">
        <f>TRUNC(일위대가목록!E55,0)</f>
        <v>0</v>
      </c>
      <c r="F241" s="12">
        <f t="shared" si="20"/>
        <v>0</v>
      </c>
      <c r="G241" s="12">
        <f>TRUNC(일위대가목록!F55,0)</f>
        <v>32778</v>
      </c>
      <c r="H241" s="12">
        <f t="shared" si="21"/>
        <v>32778</v>
      </c>
      <c r="I241" s="12">
        <f>TRUNC(일위대가목록!G55,0)</f>
        <v>0</v>
      </c>
      <c r="J241" s="12">
        <f t="shared" si="22"/>
        <v>0</v>
      </c>
      <c r="K241" s="12">
        <f t="shared" si="23"/>
        <v>32778</v>
      </c>
      <c r="L241" s="12">
        <f t="shared" si="24"/>
        <v>32778</v>
      </c>
      <c r="M241" s="13" t="s">
        <v>382</v>
      </c>
      <c r="N241" s="1" t="s">
        <v>383</v>
      </c>
      <c r="O241" s="1" t="s">
        <v>52</v>
      </c>
      <c r="P241" s="1" t="s">
        <v>52</v>
      </c>
      <c r="Q241" s="1" t="s">
        <v>349</v>
      </c>
      <c r="R241" s="1" t="s">
        <v>64</v>
      </c>
      <c r="S241" s="1" t="s">
        <v>65</v>
      </c>
      <c r="T241" s="1" t="s">
        <v>65</v>
      </c>
      <c r="AR241" s="1" t="s">
        <v>52</v>
      </c>
      <c r="AS241" s="1" t="s">
        <v>52</v>
      </c>
      <c r="AU241" s="1" t="s">
        <v>384</v>
      </c>
      <c r="AV241">
        <v>93</v>
      </c>
    </row>
    <row r="242" spans="1:48" ht="30" customHeight="1" x14ac:dyDescent="0.3">
      <c r="A242" s="13" t="s">
        <v>385</v>
      </c>
      <c r="B242" s="13" t="s">
        <v>386</v>
      </c>
      <c r="C242" s="13" t="s">
        <v>73</v>
      </c>
      <c r="D242" s="11">
        <v>65.900000000000006</v>
      </c>
      <c r="E242" s="12">
        <f>TRUNC(일위대가목록!E56,0)</f>
        <v>118</v>
      </c>
      <c r="F242" s="12">
        <f t="shared" si="20"/>
        <v>7776</v>
      </c>
      <c r="G242" s="12">
        <f>TRUNC(일위대가목록!F56,0)</f>
        <v>3580</v>
      </c>
      <c r="H242" s="12">
        <f t="shared" si="21"/>
        <v>235922</v>
      </c>
      <c r="I242" s="12">
        <f>TRUNC(일위대가목록!G56,0)</f>
        <v>144</v>
      </c>
      <c r="J242" s="12">
        <f t="shared" si="22"/>
        <v>9489</v>
      </c>
      <c r="K242" s="12">
        <f t="shared" si="23"/>
        <v>3842</v>
      </c>
      <c r="L242" s="12">
        <f t="shared" si="24"/>
        <v>253187</v>
      </c>
      <c r="M242" s="13" t="s">
        <v>387</v>
      </c>
      <c r="N242" s="1" t="s">
        <v>388</v>
      </c>
      <c r="O242" s="1" t="s">
        <v>52</v>
      </c>
      <c r="P242" s="1" t="s">
        <v>52</v>
      </c>
      <c r="Q242" s="1" t="s">
        <v>349</v>
      </c>
      <c r="R242" s="1" t="s">
        <v>64</v>
      </c>
      <c r="S242" s="1" t="s">
        <v>65</v>
      </c>
      <c r="T242" s="1" t="s">
        <v>65</v>
      </c>
      <c r="AR242" s="1" t="s">
        <v>52</v>
      </c>
      <c r="AS242" s="1" t="s">
        <v>52</v>
      </c>
      <c r="AU242" s="1" t="s">
        <v>389</v>
      </c>
      <c r="AV242">
        <v>117</v>
      </c>
    </row>
    <row r="243" spans="1:48" ht="30" customHeight="1" x14ac:dyDescent="0.3">
      <c r="A243" s="13" t="s">
        <v>390</v>
      </c>
      <c r="B243" s="13" t="s">
        <v>391</v>
      </c>
      <c r="C243" s="13" t="s">
        <v>73</v>
      </c>
      <c r="D243" s="11">
        <v>1.1000000000000001</v>
      </c>
      <c r="E243" s="12">
        <f>TRUNC(일위대가목록!E57,0)</f>
        <v>0</v>
      </c>
      <c r="F243" s="12">
        <f t="shared" si="20"/>
        <v>0</v>
      </c>
      <c r="G243" s="12">
        <f>TRUNC(일위대가목록!F57,0)</f>
        <v>19775</v>
      </c>
      <c r="H243" s="12">
        <f t="shared" si="21"/>
        <v>21752</v>
      </c>
      <c r="I243" s="12">
        <f>TRUNC(일위대가목록!G57,0)</f>
        <v>0</v>
      </c>
      <c r="J243" s="12">
        <f t="shared" si="22"/>
        <v>0</v>
      </c>
      <c r="K243" s="12">
        <f t="shared" si="23"/>
        <v>19775</v>
      </c>
      <c r="L243" s="12">
        <f t="shared" si="24"/>
        <v>21752</v>
      </c>
      <c r="M243" s="13" t="s">
        <v>392</v>
      </c>
      <c r="N243" s="1" t="s">
        <v>393</v>
      </c>
      <c r="O243" s="1" t="s">
        <v>52</v>
      </c>
      <c r="P243" s="1" t="s">
        <v>52</v>
      </c>
      <c r="Q243" s="1" t="s">
        <v>349</v>
      </c>
      <c r="R243" s="1" t="s">
        <v>64</v>
      </c>
      <c r="S243" s="1" t="s">
        <v>65</v>
      </c>
      <c r="T243" s="1" t="s">
        <v>65</v>
      </c>
      <c r="AR243" s="1" t="s">
        <v>52</v>
      </c>
      <c r="AS243" s="1" t="s">
        <v>52</v>
      </c>
      <c r="AU243" s="1" t="s">
        <v>394</v>
      </c>
      <c r="AV243">
        <v>95</v>
      </c>
    </row>
    <row r="244" spans="1:48" ht="30" customHeight="1" x14ac:dyDescent="0.3">
      <c r="A244" s="13" t="s">
        <v>390</v>
      </c>
      <c r="B244" s="13" t="s">
        <v>395</v>
      </c>
      <c r="C244" s="13" t="s">
        <v>73</v>
      </c>
      <c r="D244" s="11">
        <v>63.2</v>
      </c>
      <c r="E244" s="12">
        <f>TRUNC(일위대가목록!E58,0)</f>
        <v>0</v>
      </c>
      <c r="F244" s="12">
        <f t="shared" si="20"/>
        <v>0</v>
      </c>
      <c r="G244" s="12">
        <f>TRUNC(일위대가목록!F58,0)</f>
        <v>19775</v>
      </c>
      <c r="H244" s="12">
        <f t="shared" si="21"/>
        <v>1249780</v>
      </c>
      <c r="I244" s="12">
        <f>TRUNC(일위대가목록!G58,0)</f>
        <v>0</v>
      </c>
      <c r="J244" s="12">
        <f t="shared" si="22"/>
        <v>0</v>
      </c>
      <c r="K244" s="12">
        <f t="shared" si="23"/>
        <v>19775</v>
      </c>
      <c r="L244" s="12">
        <f t="shared" si="24"/>
        <v>1249780</v>
      </c>
      <c r="M244" s="13" t="s">
        <v>396</v>
      </c>
      <c r="N244" s="1" t="s">
        <v>397</v>
      </c>
      <c r="O244" s="1" t="s">
        <v>52</v>
      </c>
      <c r="P244" s="1" t="s">
        <v>52</v>
      </c>
      <c r="Q244" s="1" t="s">
        <v>349</v>
      </c>
      <c r="R244" s="1" t="s">
        <v>64</v>
      </c>
      <c r="S244" s="1" t="s">
        <v>65</v>
      </c>
      <c r="T244" s="1" t="s">
        <v>65</v>
      </c>
      <c r="AR244" s="1" t="s">
        <v>52</v>
      </c>
      <c r="AS244" s="1" t="s">
        <v>52</v>
      </c>
      <c r="AU244" s="1" t="s">
        <v>398</v>
      </c>
      <c r="AV244">
        <v>96</v>
      </c>
    </row>
    <row r="245" spans="1:48" ht="30" customHeight="1" x14ac:dyDescent="0.3">
      <c r="A245" s="13" t="s">
        <v>399</v>
      </c>
      <c r="B245" s="13" t="s">
        <v>400</v>
      </c>
      <c r="C245" s="13" t="s">
        <v>155</v>
      </c>
      <c r="D245" s="11">
        <v>1</v>
      </c>
      <c r="E245" s="12">
        <f>TRUNC(일위대가목록!E59,0)</f>
        <v>0</v>
      </c>
      <c r="F245" s="12">
        <f t="shared" si="20"/>
        <v>0</v>
      </c>
      <c r="G245" s="12">
        <f>TRUNC(일위대가목록!F59,0)</f>
        <v>359710</v>
      </c>
      <c r="H245" s="12">
        <f t="shared" si="21"/>
        <v>359710</v>
      </c>
      <c r="I245" s="12">
        <f>TRUNC(일위대가목록!G59,0)</f>
        <v>10791</v>
      </c>
      <c r="J245" s="12">
        <f t="shared" si="22"/>
        <v>10791</v>
      </c>
      <c r="K245" s="12">
        <f t="shared" si="23"/>
        <v>370501</v>
      </c>
      <c r="L245" s="12">
        <f t="shared" si="24"/>
        <v>370501</v>
      </c>
      <c r="M245" s="13" t="s">
        <v>401</v>
      </c>
      <c r="N245" s="1" t="s">
        <v>402</v>
      </c>
      <c r="O245" s="1" t="s">
        <v>52</v>
      </c>
      <c r="P245" s="1" t="s">
        <v>52</v>
      </c>
      <c r="Q245" s="1" t="s">
        <v>349</v>
      </c>
      <c r="R245" s="1" t="s">
        <v>64</v>
      </c>
      <c r="S245" s="1" t="s">
        <v>65</v>
      </c>
      <c r="T245" s="1" t="s">
        <v>65</v>
      </c>
      <c r="AR245" s="1" t="s">
        <v>52</v>
      </c>
      <c r="AS245" s="1" t="s">
        <v>52</v>
      </c>
      <c r="AU245" s="1" t="s">
        <v>403</v>
      </c>
      <c r="AV245">
        <v>97</v>
      </c>
    </row>
    <row r="246" spans="1:48" ht="30" customHeight="1" x14ac:dyDescent="0.3">
      <c r="A246" s="13" t="s">
        <v>404</v>
      </c>
      <c r="B246" s="13" t="s">
        <v>405</v>
      </c>
      <c r="C246" s="13" t="s">
        <v>137</v>
      </c>
      <c r="D246" s="11">
        <v>16.600000000000001</v>
      </c>
      <c r="E246" s="12">
        <f>TRUNC(단가산출목록!E4,0)</f>
        <v>0</v>
      </c>
      <c r="F246" s="12">
        <f t="shared" si="20"/>
        <v>0</v>
      </c>
      <c r="G246" s="12">
        <f>TRUNC(단가산출목록!F4,0)</f>
        <v>52620</v>
      </c>
      <c r="H246" s="12">
        <f t="shared" si="21"/>
        <v>873492</v>
      </c>
      <c r="I246" s="12">
        <f>TRUNC(단가산출목록!G4,0)</f>
        <v>0</v>
      </c>
      <c r="J246" s="12">
        <f t="shared" si="22"/>
        <v>0</v>
      </c>
      <c r="K246" s="12">
        <f t="shared" si="23"/>
        <v>52620</v>
      </c>
      <c r="L246" s="12">
        <f t="shared" si="24"/>
        <v>873492</v>
      </c>
      <c r="M246" s="13" t="s">
        <v>406</v>
      </c>
      <c r="N246" s="1" t="s">
        <v>407</v>
      </c>
      <c r="O246" s="1" t="s">
        <v>52</v>
      </c>
      <c r="P246" s="1" t="s">
        <v>52</v>
      </c>
      <c r="Q246" s="1" t="s">
        <v>349</v>
      </c>
      <c r="R246" s="1" t="s">
        <v>65</v>
      </c>
      <c r="S246" s="1" t="s">
        <v>64</v>
      </c>
      <c r="T246" s="1" t="s">
        <v>65</v>
      </c>
      <c r="AR246" s="1" t="s">
        <v>52</v>
      </c>
      <c r="AS246" s="1" t="s">
        <v>52</v>
      </c>
      <c r="AU246" s="1" t="s">
        <v>408</v>
      </c>
      <c r="AV246">
        <v>122</v>
      </c>
    </row>
    <row r="247" spans="1:48" ht="30" customHeight="1" x14ac:dyDescent="0.3">
      <c r="A247" s="13" t="s">
        <v>409</v>
      </c>
      <c r="B247" s="13" t="s">
        <v>52</v>
      </c>
      <c r="C247" s="13" t="s">
        <v>137</v>
      </c>
      <c r="D247" s="11">
        <v>14</v>
      </c>
      <c r="E247" s="12">
        <f>TRUNC(단가대비표!O87,0)</f>
        <v>0</v>
      </c>
      <c r="F247" s="12">
        <f t="shared" si="20"/>
        <v>0</v>
      </c>
      <c r="G247" s="12">
        <f>TRUNC(단가대비표!P87,0)</f>
        <v>0</v>
      </c>
      <c r="H247" s="12">
        <f t="shared" si="21"/>
        <v>0</v>
      </c>
      <c r="I247" s="12">
        <f>TRUNC(단가대비표!V87,0)</f>
        <v>3890</v>
      </c>
      <c r="J247" s="12">
        <f t="shared" si="22"/>
        <v>54460</v>
      </c>
      <c r="K247" s="12">
        <f t="shared" si="23"/>
        <v>3890</v>
      </c>
      <c r="L247" s="12">
        <f t="shared" si="24"/>
        <v>54460</v>
      </c>
      <c r="M247" s="13" t="s">
        <v>52</v>
      </c>
      <c r="N247" s="1" t="s">
        <v>410</v>
      </c>
      <c r="O247" s="1" t="s">
        <v>52</v>
      </c>
      <c r="P247" s="1" t="s">
        <v>52</v>
      </c>
      <c r="Q247" s="1" t="s">
        <v>349</v>
      </c>
      <c r="R247" s="1" t="s">
        <v>65</v>
      </c>
      <c r="S247" s="1" t="s">
        <v>65</v>
      </c>
      <c r="T247" s="1" t="s">
        <v>64</v>
      </c>
      <c r="AR247" s="1" t="s">
        <v>52</v>
      </c>
      <c r="AS247" s="1" t="s">
        <v>52</v>
      </c>
      <c r="AU247" s="1" t="s">
        <v>411</v>
      </c>
      <c r="AV247">
        <v>139</v>
      </c>
    </row>
    <row r="248" spans="1:48" ht="30" customHeight="1" x14ac:dyDescent="0.3">
      <c r="A248" s="13" t="s">
        <v>412</v>
      </c>
      <c r="B248" s="13" t="s">
        <v>413</v>
      </c>
      <c r="C248" s="13" t="s">
        <v>137</v>
      </c>
      <c r="D248" s="11">
        <v>3.8</v>
      </c>
      <c r="E248" s="12">
        <f>TRUNC(단가대비표!O88,0)</f>
        <v>0</v>
      </c>
      <c r="F248" s="12">
        <f t="shared" si="20"/>
        <v>0</v>
      </c>
      <c r="G248" s="12">
        <f>TRUNC(단가대비표!P88,0)</f>
        <v>0</v>
      </c>
      <c r="H248" s="12">
        <f t="shared" si="21"/>
        <v>0</v>
      </c>
      <c r="I248" s="12">
        <f>TRUNC(단가대비표!V88,0)</f>
        <v>6420</v>
      </c>
      <c r="J248" s="12">
        <f t="shared" si="22"/>
        <v>24396</v>
      </c>
      <c r="K248" s="12">
        <f t="shared" si="23"/>
        <v>6420</v>
      </c>
      <c r="L248" s="12">
        <f t="shared" si="24"/>
        <v>24396</v>
      </c>
      <c r="M248" s="13" t="s">
        <v>52</v>
      </c>
      <c r="N248" s="1" t="s">
        <v>414</v>
      </c>
      <c r="O248" s="1" t="s">
        <v>52</v>
      </c>
      <c r="P248" s="1" t="s">
        <v>52</v>
      </c>
      <c r="Q248" s="1" t="s">
        <v>349</v>
      </c>
      <c r="R248" s="1" t="s">
        <v>65</v>
      </c>
      <c r="S248" s="1" t="s">
        <v>65</v>
      </c>
      <c r="T248" s="1" t="s">
        <v>64</v>
      </c>
      <c r="AR248" s="1" t="s">
        <v>52</v>
      </c>
      <c r="AS248" s="1" t="s">
        <v>52</v>
      </c>
      <c r="AU248" s="1" t="s">
        <v>415</v>
      </c>
      <c r="AV248">
        <v>140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349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349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349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349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349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349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349</v>
      </c>
    </row>
    <row r="256" spans="1:48" ht="30" customHeight="1" x14ac:dyDescent="0.3">
      <c r="A256" s="13" t="s">
        <v>82</v>
      </c>
      <c r="B256" s="11"/>
      <c r="C256" s="11"/>
      <c r="D256" s="11"/>
      <c r="E256" s="12"/>
      <c r="F256" s="12">
        <f>SUMIF(Q235:Q255,"010111",F235:F255)</f>
        <v>87036</v>
      </c>
      <c r="G256" s="12"/>
      <c r="H256" s="12">
        <f>SUMIF(Q235:Q255,"010111",H235:H255)</f>
        <v>6288868</v>
      </c>
      <c r="I256" s="12"/>
      <c r="J256" s="12">
        <f>SUMIF(Q235:Q255,"010111",J235:J255)</f>
        <v>104864</v>
      </c>
      <c r="K256" s="12"/>
      <c r="L256" s="12">
        <f>SUMIF(Q235:Q255,"010111",L235:L255)</f>
        <v>6480768</v>
      </c>
      <c r="M256" s="11"/>
      <c r="N256" t="s">
        <v>83</v>
      </c>
    </row>
    <row r="257" spans="1:48" ht="30" customHeight="1" x14ac:dyDescent="0.3">
      <c r="A257" s="13" t="s">
        <v>416</v>
      </c>
      <c r="B257" s="13" t="s">
        <v>52</v>
      </c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417</v>
      </c>
    </row>
    <row r="258" spans="1:48" ht="30" customHeight="1" x14ac:dyDescent="0.3">
      <c r="A258" s="13" t="s">
        <v>418</v>
      </c>
      <c r="B258" s="13" t="s">
        <v>419</v>
      </c>
      <c r="C258" s="13" t="s">
        <v>73</v>
      </c>
      <c r="D258" s="11">
        <v>64.7</v>
      </c>
      <c r="E258" s="12">
        <f>TRUNC(일위대가목록!E60,0)</f>
        <v>17000</v>
      </c>
      <c r="F258" s="12">
        <f t="shared" ref="F258:F276" si="25">TRUNC(E258*D258, 0)</f>
        <v>1099900</v>
      </c>
      <c r="G258" s="12">
        <f>TRUNC(일위대가목록!F60,0)</f>
        <v>6170</v>
      </c>
      <c r="H258" s="12">
        <f t="shared" ref="H258:H276" si="26">TRUNC(G258*D258, 0)</f>
        <v>399199</v>
      </c>
      <c r="I258" s="12">
        <f>TRUNC(일위대가목록!G60,0)</f>
        <v>0</v>
      </c>
      <c r="J258" s="12">
        <f t="shared" ref="J258:J276" si="27">TRUNC(I258*D258, 0)</f>
        <v>0</v>
      </c>
      <c r="K258" s="12">
        <f t="shared" ref="K258:K276" si="28">TRUNC(E258+G258+I258, 0)</f>
        <v>23170</v>
      </c>
      <c r="L258" s="12">
        <f t="shared" ref="L258:L276" si="29">TRUNC(F258+H258+J258, 0)</f>
        <v>1499099</v>
      </c>
      <c r="M258" s="13" t="s">
        <v>420</v>
      </c>
      <c r="N258" s="1" t="s">
        <v>421</v>
      </c>
      <c r="O258" s="1" t="s">
        <v>52</v>
      </c>
      <c r="P258" s="1" t="s">
        <v>52</v>
      </c>
      <c r="Q258" s="1" t="s">
        <v>417</v>
      </c>
      <c r="R258" s="1" t="s">
        <v>64</v>
      </c>
      <c r="S258" s="1" t="s">
        <v>65</v>
      </c>
      <c r="T258" s="1" t="s">
        <v>65</v>
      </c>
      <c r="AR258" s="1" t="s">
        <v>52</v>
      </c>
      <c r="AS258" s="1" t="s">
        <v>52</v>
      </c>
      <c r="AU258" s="1" t="s">
        <v>422</v>
      </c>
      <c r="AV258">
        <v>147</v>
      </c>
    </row>
    <row r="259" spans="1:48" ht="30" customHeight="1" x14ac:dyDescent="0.3">
      <c r="A259" s="13" t="s">
        <v>423</v>
      </c>
      <c r="B259" s="13" t="s">
        <v>424</v>
      </c>
      <c r="C259" s="13" t="s">
        <v>155</v>
      </c>
      <c r="D259" s="11">
        <v>1</v>
      </c>
      <c r="E259" s="12">
        <f>TRUNC(일위대가목록!E61,0)</f>
        <v>600000</v>
      </c>
      <c r="F259" s="12">
        <f t="shared" si="25"/>
        <v>600000</v>
      </c>
      <c r="G259" s="12">
        <f>TRUNC(일위대가목록!F61,0)</f>
        <v>0</v>
      </c>
      <c r="H259" s="12">
        <f t="shared" si="26"/>
        <v>0</v>
      </c>
      <c r="I259" s="12">
        <f>TRUNC(일위대가목록!G61,0)</f>
        <v>0</v>
      </c>
      <c r="J259" s="12">
        <f t="shared" si="27"/>
        <v>0</v>
      </c>
      <c r="K259" s="12">
        <f t="shared" si="28"/>
        <v>600000</v>
      </c>
      <c r="L259" s="12">
        <f t="shared" si="29"/>
        <v>600000</v>
      </c>
      <c r="M259" s="13" t="s">
        <v>425</v>
      </c>
      <c r="N259" s="1" t="s">
        <v>426</v>
      </c>
      <c r="O259" s="1" t="s">
        <v>52</v>
      </c>
      <c r="P259" s="1" t="s">
        <v>52</v>
      </c>
      <c r="Q259" s="1" t="s">
        <v>417</v>
      </c>
      <c r="R259" s="1" t="s">
        <v>64</v>
      </c>
      <c r="S259" s="1" t="s">
        <v>65</v>
      </c>
      <c r="T259" s="1" t="s">
        <v>65</v>
      </c>
      <c r="AR259" s="1" t="s">
        <v>52</v>
      </c>
      <c r="AS259" s="1" t="s">
        <v>52</v>
      </c>
      <c r="AU259" s="1" t="s">
        <v>427</v>
      </c>
      <c r="AV259">
        <v>151</v>
      </c>
    </row>
    <row r="260" spans="1:48" ht="30" customHeight="1" x14ac:dyDescent="0.3">
      <c r="A260" s="13" t="s">
        <v>428</v>
      </c>
      <c r="B260" s="13" t="s">
        <v>201</v>
      </c>
      <c r="C260" s="13" t="s">
        <v>429</v>
      </c>
      <c r="D260" s="11">
        <v>1</v>
      </c>
      <c r="E260" s="12">
        <f>TRUNC(단가대비표!O113,0)</f>
        <v>2500000</v>
      </c>
      <c r="F260" s="12">
        <f t="shared" si="25"/>
        <v>2500000</v>
      </c>
      <c r="G260" s="12">
        <f>TRUNC(단가대비표!P113,0)</f>
        <v>0</v>
      </c>
      <c r="H260" s="12">
        <f t="shared" si="26"/>
        <v>0</v>
      </c>
      <c r="I260" s="12">
        <f>TRUNC(단가대비표!V113,0)</f>
        <v>0</v>
      </c>
      <c r="J260" s="12">
        <f t="shared" si="27"/>
        <v>0</v>
      </c>
      <c r="K260" s="12">
        <f t="shared" si="28"/>
        <v>2500000</v>
      </c>
      <c r="L260" s="12">
        <f t="shared" si="29"/>
        <v>2500000</v>
      </c>
      <c r="M260" s="13" t="s">
        <v>52</v>
      </c>
      <c r="N260" s="1" t="s">
        <v>430</v>
      </c>
      <c r="O260" s="1" t="s">
        <v>52</v>
      </c>
      <c r="P260" s="1" t="s">
        <v>52</v>
      </c>
      <c r="Q260" s="1" t="s">
        <v>417</v>
      </c>
      <c r="R260" s="1" t="s">
        <v>65</v>
      </c>
      <c r="S260" s="1" t="s">
        <v>65</v>
      </c>
      <c r="T260" s="1" t="s">
        <v>64</v>
      </c>
      <c r="AR260" s="1" t="s">
        <v>52</v>
      </c>
      <c r="AS260" s="1" t="s">
        <v>52</v>
      </c>
      <c r="AU260" s="1" t="s">
        <v>431</v>
      </c>
      <c r="AV260">
        <v>109</v>
      </c>
    </row>
    <row r="261" spans="1:48" ht="30" customHeight="1" x14ac:dyDescent="0.3">
      <c r="A261" s="13" t="s">
        <v>432</v>
      </c>
      <c r="B261" s="13" t="s">
        <v>201</v>
      </c>
      <c r="C261" s="13" t="s">
        <v>429</v>
      </c>
      <c r="D261" s="11">
        <v>1</v>
      </c>
      <c r="E261" s="12">
        <f>TRUNC(단가대비표!O114,0)</f>
        <v>3000000</v>
      </c>
      <c r="F261" s="12">
        <f t="shared" si="25"/>
        <v>3000000</v>
      </c>
      <c r="G261" s="12">
        <f>TRUNC(단가대비표!P114,0)</f>
        <v>0</v>
      </c>
      <c r="H261" s="12">
        <f t="shared" si="26"/>
        <v>0</v>
      </c>
      <c r="I261" s="12">
        <f>TRUNC(단가대비표!V114,0)</f>
        <v>0</v>
      </c>
      <c r="J261" s="12">
        <f t="shared" si="27"/>
        <v>0</v>
      </c>
      <c r="K261" s="12">
        <f t="shared" si="28"/>
        <v>3000000</v>
      </c>
      <c r="L261" s="12">
        <f t="shared" si="29"/>
        <v>3000000</v>
      </c>
      <c r="M261" s="13" t="s">
        <v>52</v>
      </c>
      <c r="N261" s="1" t="s">
        <v>433</v>
      </c>
      <c r="O261" s="1" t="s">
        <v>52</v>
      </c>
      <c r="P261" s="1" t="s">
        <v>52</v>
      </c>
      <c r="Q261" s="1" t="s">
        <v>417</v>
      </c>
      <c r="R261" s="1" t="s">
        <v>65</v>
      </c>
      <c r="S261" s="1" t="s">
        <v>65</v>
      </c>
      <c r="T261" s="1" t="s">
        <v>64</v>
      </c>
      <c r="AR261" s="1" t="s">
        <v>52</v>
      </c>
      <c r="AS261" s="1" t="s">
        <v>52</v>
      </c>
      <c r="AU261" s="1" t="s">
        <v>434</v>
      </c>
      <c r="AV261">
        <v>110</v>
      </c>
    </row>
    <row r="262" spans="1:48" ht="30" customHeight="1" x14ac:dyDescent="0.3">
      <c r="A262" s="13" t="s">
        <v>435</v>
      </c>
      <c r="B262" s="13" t="s">
        <v>201</v>
      </c>
      <c r="C262" s="13" t="s">
        <v>429</v>
      </c>
      <c r="D262" s="11">
        <v>1</v>
      </c>
      <c r="E262" s="12">
        <f>TRUNC(단가대비표!O115,0)</f>
        <v>500000</v>
      </c>
      <c r="F262" s="12">
        <f t="shared" si="25"/>
        <v>500000</v>
      </c>
      <c r="G262" s="12">
        <f>TRUNC(단가대비표!P115,0)</f>
        <v>0</v>
      </c>
      <c r="H262" s="12">
        <f t="shared" si="26"/>
        <v>0</v>
      </c>
      <c r="I262" s="12">
        <f>TRUNC(단가대비표!V115,0)</f>
        <v>0</v>
      </c>
      <c r="J262" s="12">
        <f t="shared" si="27"/>
        <v>0</v>
      </c>
      <c r="K262" s="12">
        <f t="shared" si="28"/>
        <v>500000</v>
      </c>
      <c r="L262" s="12">
        <f t="shared" si="29"/>
        <v>500000</v>
      </c>
      <c r="M262" s="13" t="s">
        <v>52</v>
      </c>
      <c r="N262" s="1" t="s">
        <v>436</v>
      </c>
      <c r="O262" s="1" t="s">
        <v>52</v>
      </c>
      <c r="P262" s="1" t="s">
        <v>52</v>
      </c>
      <c r="Q262" s="1" t="s">
        <v>417</v>
      </c>
      <c r="R262" s="1" t="s">
        <v>65</v>
      </c>
      <c r="S262" s="1" t="s">
        <v>65</v>
      </c>
      <c r="T262" s="1" t="s">
        <v>64</v>
      </c>
      <c r="AR262" s="1" t="s">
        <v>52</v>
      </c>
      <c r="AS262" s="1" t="s">
        <v>52</v>
      </c>
      <c r="AU262" s="1" t="s">
        <v>437</v>
      </c>
      <c r="AV262">
        <v>111</v>
      </c>
    </row>
    <row r="263" spans="1:48" ht="30" customHeight="1" x14ac:dyDescent="0.3">
      <c r="A263" s="13" t="s">
        <v>438</v>
      </c>
      <c r="B263" s="13" t="s">
        <v>201</v>
      </c>
      <c r="C263" s="13" t="s">
        <v>61</v>
      </c>
      <c r="D263" s="11">
        <v>1</v>
      </c>
      <c r="E263" s="12">
        <f>TRUNC(단가대비표!O121,0)</f>
        <v>600000</v>
      </c>
      <c r="F263" s="12">
        <f t="shared" si="25"/>
        <v>600000</v>
      </c>
      <c r="G263" s="12">
        <f>TRUNC(단가대비표!P121,0)</f>
        <v>0</v>
      </c>
      <c r="H263" s="12">
        <f t="shared" si="26"/>
        <v>0</v>
      </c>
      <c r="I263" s="12">
        <f>TRUNC(단가대비표!V121,0)</f>
        <v>0</v>
      </c>
      <c r="J263" s="12">
        <f t="shared" si="27"/>
        <v>0</v>
      </c>
      <c r="K263" s="12">
        <f t="shared" si="28"/>
        <v>600000</v>
      </c>
      <c r="L263" s="12">
        <f t="shared" si="29"/>
        <v>600000</v>
      </c>
      <c r="M263" s="13" t="s">
        <v>52</v>
      </c>
      <c r="N263" s="1" t="s">
        <v>439</v>
      </c>
      <c r="O263" s="1" t="s">
        <v>52</v>
      </c>
      <c r="P263" s="1" t="s">
        <v>52</v>
      </c>
      <c r="Q263" s="1" t="s">
        <v>417</v>
      </c>
      <c r="R263" s="1" t="s">
        <v>65</v>
      </c>
      <c r="S263" s="1" t="s">
        <v>65</v>
      </c>
      <c r="T263" s="1" t="s">
        <v>64</v>
      </c>
      <c r="AR263" s="1" t="s">
        <v>52</v>
      </c>
      <c r="AS263" s="1" t="s">
        <v>52</v>
      </c>
      <c r="AU263" s="1" t="s">
        <v>440</v>
      </c>
      <c r="AV263">
        <v>145</v>
      </c>
    </row>
    <row r="264" spans="1:48" ht="30" customHeight="1" x14ac:dyDescent="0.3">
      <c r="A264" s="13" t="s">
        <v>441</v>
      </c>
      <c r="B264" s="13" t="s">
        <v>201</v>
      </c>
      <c r="C264" s="13" t="s">
        <v>429</v>
      </c>
      <c r="D264" s="11">
        <v>1</v>
      </c>
      <c r="E264" s="12">
        <f>TRUNC(단가대비표!O122,0)</f>
        <v>1000000</v>
      </c>
      <c r="F264" s="12">
        <f t="shared" si="25"/>
        <v>1000000</v>
      </c>
      <c r="G264" s="12">
        <f>TRUNC(단가대비표!P122,0)</f>
        <v>0</v>
      </c>
      <c r="H264" s="12">
        <f t="shared" si="26"/>
        <v>0</v>
      </c>
      <c r="I264" s="12">
        <f>TRUNC(단가대비표!V122,0)</f>
        <v>0</v>
      </c>
      <c r="J264" s="12">
        <f t="shared" si="27"/>
        <v>0</v>
      </c>
      <c r="K264" s="12">
        <f t="shared" si="28"/>
        <v>1000000</v>
      </c>
      <c r="L264" s="12">
        <f t="shared" si="29"/>
        <v>1000000</v>
      </c>
      <c r="M264" s="13" t="s">
        <v>52</v>
      </c>
      <c r="N264" s="1" t="s">
        <v>442</v>
      </c>
      <c r="O264" s="1" t="s">
        <v>52</v>
      </c>
      <c r="P264" s="1" t="s">
        <v>52</v>
      </c>
      <c r="Q264" s="1" t="s">
        <v>417</v>
      </c>
      <c r="R264" s="1" t="s">
        <v>65</v>
      </c>
      <c r="S264" s="1" t="s">
        <v>65</v>
      </c>
      <c r="T264" s="1" t="s">
        <v>64</v>
      </c>
      <c r="AR264" s="1" t="s">
        <v>52</v>
      </c>
      <c r="AS264" s="1" t="s">
        <v>52</v>
      </c>
      <c r="AU264" s="1" t="s">
        <v>443</v>
      </c>
      <c r="AV264">
        <v>146</v>
      </c>
    </row>
    <row r="265" spans="1:48" ht="30" customHeight="1" x14ac:dyDescent="0.3">
      <c r="A265" s="13" t="s">
        <v>444</v>
      </c>
      <c r="B265" s="13" t="s">
        <v>201</v>
      </c>
      <c r="C265" s="13" t="s">
        <v>251</v>
      </c>
      <c r="D265" s="11">
        <v>1</v>
      </c>
      <c r="E265" s="12">
        <f>TRUNC(단가대비표!O124,0)</f>
        <v>800000</v>
      </c>
      <c r="F265" s="12">
        <f t="shared" si="25"/>
        <v>800000</v>
      </c>
      <c r="G265" s="12">
        <f>TRUNC(단가대비표!P124,0)</f>
        <v>0</v>
      </c>
      <c r="H265" s="12">
        <f t="shared" si="26"/>
        <v>0</v>
      </c>
      <c r="I265" s="12">
        <f>TRUNC(단가대비표!V124,0)</f>
        <v>0</v>
      </c>
      <c r="J265" s="12">
        <f t="shared" si="27"/>
        <v>0</v>
      </c>
      <c r="K265" s="12">
        <f t="shared" si="28"/>
        <v>800000</v>
      </c>
      <c r="L265" s="12">
        <f t="shared" si="29"/>
        <v>800000</v>
      </c>
      <c r="M265" s="13" t="s">
        <v>52</v>
      </c>
      <c r="N265" s="1" t="s">
        <v>445</v>
      </c>
      <c r="O265" s="1" t="s">
        <v>52</v>
      </c>
      <c r="P265" s="1" t="s">
        <v>52</v>
      </c>
      <c r="Q265" s="1" t="s">
        <v>417</v>
      </c>
      <c r="R265" s="1" t="s">
        <v>65</v>
      </c>
      <c r="S265" s="1" t="s">
        <v>65</v>
      </c>
      <c r="T265" s="1" t="s">
        <v>64</v>
      </c>
      <c r="AR265" s="1" t="s">
        <v>52</v>
      </c>
      <c r="AS265" s="1" t="s">
        <v>52</v>
      </c>
      <c r="AU265" s="1" t="s">
        <v>446</v>
      </c>
      <c r="AV265">
        <v>154</v>
      </c>
    </row>
    <row r="266" spans="1:48" ht="30" customHeight="1" x14ac:dyDescent="0.3">
      <c r="A266" s="13" t="s">
        <v>447</v>
      </c>
      <c r="B266" s="13" t="s">
        <v>201</v>
      </c>
      <c r="C266" s="13" t="s">
        <v>61</v>
      </c>
      <c r="D266" s="11">
        <v>1</v>
      </c>
      <c r="E266" s="12">
        <f>TRUNC(단가대비표!O125,0)</f>
        <v>1300000</v>
      </c>
      <c r="F266" s="12">
        <f t="shared" si="25"/>
        <v>1300000</v>
      </c>
      <c r="G266" s="12">
        <f>TRUNC(단가대비표!P125,0)</f>
        <v>0</v>
      </c>
      <c r="H266" s="12">
        <f t="shared" si="26"/>
        <v>0</v>
      </c>
      <c r="I266" s="12">
        <f>TRUNC(단가대비표!V125,0)</f>
        <v>0</v>
      </c>
      <c r="J266" s="12">
        <f t="shared" si="27"/>
        <v>0</v>
      </c>
      <c r="K266" s="12">
        <f t="shared" si="28"/>
        <v>1300000</v>
      </c>
      <c r="L266" s="12">
        <f t="shared" si="29"/>
        <v>1300000</v>
      </c>
      <c r="M266" s="13" t="s">
        <v>52</v>
      </c>
      <c r="N266" s="1" t="s">
        <v>448</v>
      </c>
      <c r="O266" s="1" t="s">
        <v>52</v>
      </c>
      <c r="P266" s="1" t="s">
        <v>52</v>
      </c>
      <c r="Q266" s="1" t="s">
        <v>417</v>
      </c>
      <c r="R266" s="1" t="s">
        <v>65</v>
      </c>
      <c r="S266" s="1" t="s">
        <v>65</v>
      </c>
      <c r="T266" s="1" t="s">
        <v>64</v>
      </c>
      <c r="AR266" s="1" t="s">
        <v>52</v>
      </c>
      <c r="AS266" s="1" t="s">
        <v>52</v>
      </c>
      <c r="AU266" s="1" t="s">
        <v>449</v>
      </c>
      <c r="AV266">
        <v>155</v>
      </c>
    </row>
    <row r="267" spans="1:48" ht="30" customHeight="1" x14ac:dyDescent="0.3">
      <c r="A267" s="13" t="s">
        <v>450</v>
      </c>
      <c r="B267" s="13" t="s">
        <v>201</v>
      </c>
      <c r="C267" s="13" t="s">
        <v>251</v>
      </c>
      <c r="D267" s="11">
        <v>1</v>
      </c>
      <c r="E267" s="12">
        <f>TRUNC(단가대비표!O126,0)</f>
        <v>800000</v>
      </c>
      <c r="F267" s="12">
        <f t="shared" si="25"/>
        <v>800000</v>
      </c>
      <c r="G267" s="12">
        <f>TRUNC(단가대비표!P126,0)</f>
        <v>0</v>
      </c>
      <c r="H267" s="12">
        <f t="shared" si="26"/>
        <v>0</v>
      </c>
      <c r="I267" s="12">
        <f>TRUNC(단가대비표!V126,0)</f>
        <v>0</v>
      </c>
      <c r="J267" s="12">
        <f t="shared" si="27"/>
        <v>0</v>
      </c>
      <c r="K267" s="12">
        <f t="shared" si="28"/>
        <v>800000</v>
      </c>
      <c r="L267" s="12">
        <f t="shared" si="29"/>
        <v>800000</v>
      </c>
      <c r="M267" s="13" t="s">
        <v>52</v>
      </c>
      <c r="N267" s="1" t="s">
        <v>451</v>
      </c>
      <c r="O267" s="1" t="s">
        <v>52</v>
      </c>
      <c r="P267" s="1" t="s">
        <v>52</v>
      </c>
      <c r="Q267" s="1" t="s">
        <v>417</v>
      </c>
      <c r="R267" s="1" t="s">
        <v>65</v>
      </c>
      <c r="S267" s="1" t="s">
        <v>65</v>
      </c>
      <c r="T267" s="1" t="s">
        <v>64</v>
      </c>
      <c r="AR267" s="1" t="s">
        <v>52</v>
      </c>
      <c r="AS267" s="1" t="s">
        <v>52</v>
      </c>
      <c r="AU267" s="1" t="s">
        <v>452</v>
      </c>
      <c r="AV267">
        <v>156</v>
      </c>
    </row>
    <row r="268" spans="1:48" ht="30" customHeight="1" x14ac:dyDescent="0.3">
      <c r="A268" s="13" t="s">
        <v>453</v>
      </c>
      <c r="B268" s="13" t="s">
        <v>201</v>
      </c>
      <c r="C268" s="13" t="s">
        <v>251</v>
      </c>
      <c r="D268" s="11">
        <v>1</v>
      </c>
      <c r="E268" s="12">
        <f>TRUNC(단가대비표!O127,0)</f>
        <v>920000</v>
      </c>
      <c r="F268" s="12">
        <f t="shared" si="25"/>
        <v>920000</v>
      </c>
      <c r="G268" s="12">
        <f>TRUNC(단가대비표!P127,0)</f>
        <v>0</v>
      </c>
      <c r="H268" s="12">
        <f t="shared" si="26"/>
        <v>0</v>
      </c>
      <c r="I268" s="12">
        <f>TRUNC(단가대비표!V127,0)</f>
        <v>0</v>
      </c>
      <c r="J268" s="12">
        <f t="shared" si="27"/>
        <v>0</v>
      </c>
      <c r="K268" s="12">
        <f t="shared" si="28"/>
        <v>920000</v>
      </c>
      <c r="L268" s="12">
        <f t="shared" si="29"/>
        <v>920000</v>
      </c>
      <c r="M268" s="13" t="s">
        <v>52</v>
      </c>
      <c r="N268" s="1" t="s">
        <v>454</v>
      </c>
      <c r="O268" s="1" t="s">
        <v>52</v>
      </c>
      <c r="P268" s="1" t="s">
        <v>52</v>
      </c>
      <c r="Q268" s="1" t="s">
        <v>417</v>
      </c>
      <c r="R268" s="1" t="s">
        <v>65</v>
      </c>
      <c r="S268" s="1" t="s">
        <v>65</v>
      </c>
      <c r="T268" s="1" t="s">
        <v>64</v>
      </c>
      <c r="AR268" s="1" t="s">
        <v>52</v>
      </c>
      <c r="AS268" s="1" t="s">
        <v>52</v>
      </c>
      <c r="AU268" s="1" t="s">
        <v>455</v>
      </c>
      <c r="AV268">
        <v>157</v>
      </c>
    </row>
    <row r="269" spans="1:48" ht="30" customHeight="1" x14ac:dyDescent="0.3">
      <c r="A269" s="13" t="s">
        <v>456</v>
      </c>
      <c r="B269" s="13" t="s">
        <v>201</v>
      </c>
      <c r="C269" s="13" t="s">
        <v>251</v>
      </c>
      <c r="D269" s="11">
        <v>1</v>
      </c>
      <c r="E269" s="12">
        <f>TRUNC(단가대비표!O128,0)</f>
        <v>3500000</v>
      </c>
      <c r="F269" s="12">
        <f t="shared" si="25"/>
        <v>3500000</v>
      </c>
      <c r="G269" s="12">
        <f>TRUNC(단가대비표!P128,0)</f>
        <v>0</v>
      </c>
      <c r="H269" s="12">
        <f t="shared" si="26"/>
        <v>0</v>
      </c>
      <c r="I269" s="12">
        <f>TRUNC(단가대비표!V128,0)</f>
        <v>0</v>
      </c>
      <c r="J269" s="12">
        <f t="shared" si="27"/>
        <v>0</v>
      </c>
      <c r="K269" s="12">
        <f t="shared" si="28"/>
        <v>3500000</v>
      </c>
      <c r="L269" s="12">
        <f t="shared" si="29"/>
        <v>3500000</v>
      </c>
      <c r="M269" s="13" t="s">
        <v>52</v>
      </c>
      <c r="N269" s="1" t="s">
        <v>457</v>
      </c>
      <c r="O269" s="1" t="s">
        <v>52</v>
      </c>
      <c r="P269" s="1" t="s">
        <v>52</v>
      </c>
      <c r="Q269" s="1" t="s">
        <v>417</v>
      </c>
      <c r="R269" s="1" t="s">
        <v>65</v>
      </c>
      <c r="S269" s="1" t="s">
        <v>65</v>
      </c>
      <c r="T269" s="1" t="s">
        <v>64</v>
      </c>
      <c r="AR269" s="1" t="s">
        <v>52</v>
      </c>
      <c r="AS269" s="1" t="s">
        <v>52</v>
      </c>
      <c r="AU269" s="1" t="s">
        <v>458</v>
      </c>
      <c r="AV269">
        <v>158</v>
      </c>
    </row>
    <row r="270" spans="1:48" ht="30" customHeight="1" x14ac:dyDescent="0.3">
      <c r="A270" s="13" t="s">
        <v>459</v>
      </c>
      <c r="B270" s="13" t="s">
        <v>201</v>
      </c>
      <c r="C270" s="13" t="s">
        <v>251</v>
      </c>
      <c r="D270" s="11">
        <v>1</v>
      </c>
      <c r="E270" s="12">
        <f>TRUNC(단가대비표!O129,0)</f>
        <v>1500000</v>
      </c>
      <c r="F270" s="12">
        <f t="shared" si="25"/>
        <v>1500000</v>
      </c>
      <c r="G270" s="12">
        <f>TRUNC(단가대비표!P129,0)</f>
        <v>0</v>
      </c>
      <c r="H270" s="12">
        <f t="shared" si="26"/>
        <v>0</v>
      </c>
      <c r="I270" s="12">
        <f>TRUNC(단가대비표!V129,0)</f>
        <v>0</v>
      </c>
      <c r="J270" s="12">
        <f t="shared" si="27"/>
        <v>0</v>
      </c>
      <c r="K270" s="12">
        <f t="shared" si="28"/>
        <v>1500000</v>
      </c>
      <c r="L270" s="12">
        <f t="shared" si="29"/>
        <v>1500000</v>
      </c>
      <c r="M270" s="13" t="s">
        <v>52</v>
      </c>
      <c r="N270" s="1" t="s">
        <v>460</v>
      </c>
      <c r="O270" s="1" t="s">
        <v>52</v>
      </c>
      <c r="P270" s="1" t="s">
        <v>52</v>
      </c>
      <c r="Q270" s="1" t="s">
        <v>417</v>
      </c>
      <c r="R270" s="1" t="s">
        <v>65</v>
      </c>
      <c r="S270" s="1" t="s">
        <v>65</v>
      </c>
      <c r="T270" s="1" t="s">
        <v>64</v>
      </c>
      <c r="AR270" s="1" t="s">
        <v>52</v>
      </c>
      <c r="AS270" s="1" t="s">
        <v>52</v>
      </c>
      <c r="AU270" s="1" t="s">
        <v>461</v>
      </c>
      <c r="AV270">
        <v>159</v>
      </c>
    </row>
    <row r="271" spans="1:48" ht="30" customHeight="1" x14ac:dyDescent="0.3">
      <c r="A271" s="13" t="s">
        <v>462</v>
      </c>
      <c r="B271" s="13" t="s">
        <v>201</v>
      </c>
      <c r="C271" s="13" t="s">
        <v>429</v>
      </c>
      <c r="D271" s="11">
        <v>1</v>
      </c>
      <c r="E271" s="12">
        <f>TRUNC(단가대비표!O130,0)</f>
        <v>2000000</v>
      </c>
      <c r="F271" s="12">
        <f t="shared" si="25"/>
        <v>2000000</v>
      </c>
      <c r="G271" s="12">
        <f>TRUNC(단가대비표!P130,0)</f>
        <v>0</v>
      </c>
      <c r="H271" s="12">
        <f t="shared" si="26"/>
        <v>0</v>
      </c>
      <c r="I271" s="12">
        <f>TRUNC(단가대비표!V130,0)</f>
        <v>0</v>
      </c>
      <c r="J271" s="12">
        <f t="shared" si="27"/>
        <v>0</v>
      </c>
      <c r="K271" s="12">
        <f t="shared" si="28"/>
        <v>2000000</v>
      </c>
      <c r="L271" s="12">
        <f t="shared" si="29"/>
        <v>2000000</v>
      </c>
      <c r="M271" s="13" t="s">
        <v>52</v>
      </c>
      <c r="N271" s="1" t="s">
        <v>463</v>
      </c>
      <c r="O271" s="1" t="s">
        <v>52</v>
      </c>
      <c r="P271" s="1" t="s">
        <v>52</v>
      </c>
      <c r="Q271" s="1" t="s">
        <v>417</v>
      </c>
      <c r="R271" s="1" t="s">
        <v>65</v>
      </c>
      <c r="S271" s="1" t="s">
        <v>65</v>
      </c>
      <c r="T271" s="1" t="s">
        <v>64</v>
      </c>
      <c r="AR271" s="1" t="s">
        <v>52</v>
      </c>
      <c r="AS271" s="1" t="s">
        <v>52</v>
      </c>
      <c r="AU271" s="1" t="s">
        <v>464</v>
      </c>
      <c r="AV271">
        <v>160</v>
      </c>
    </row>
    <row r="272" spans="1:48" ht="30" customHeight="1" x14ac:dyDescent="0.3">
      <c r="A272" s="13" t="s">
        <v>465</v>
      </c>
      <c r="B272" s="13" t="s">
        <v>201</v>
      </c>
      <c r="C272" s="13" t="s">
        <v>429</v>
      </c>
      <c r="D272" s="11">
        <v>1</v>
      </c>
      <c r="E272" s="12">
        <f>TRUNC(단가대비표!O131,0)</f>
        <v>150000</v>
      </c>
      <c r="F272" s="12">
        <f t="shared" si="25"/>
        <v>150000</v>
      </c>
      <c r="G272" s="12">
        <f>TRUNC(단가대비표!P131,0)</f>
        <v>0</v>
      </c>
      <c r="H272" s="12">
        <f t="shared" si="26"/>
        <v>0</v>
      </c>
      <c r="I272" s="12">
        <f>TRUNC(단가대비표!V131,0)</f>
        <v>0</v>
      </c>
      <c r="J272" s="12">
        <f t="shared" si="27"/>
        <v>0</v>
      </c>
      <c r="K272" s="12">
        <f t="shared" si="28"/>
        <v>150000</v>
      </c>
      <c r="L272" s="12">
        <f t="shared" si="29"/>
        <v>150000</v>
      </c>
      <c r="M272" s="13" t="s">
        <v>52</v>
      </c>
      <c r="N272" s="1" t="s">
        <v>466</v>
      </c>
      <c r="O272" s="1" t="s">
        <v>52</v>
      </c>
      <c r="P272" s="1" t="s">
        <v>52</v>
      </c>
      <c r="Q272" s="1" t="s">
        <v>417</v>
      </c>
      <c r="R272" s="1" t="s">
        <v>65</v>
      </c>
      <c r="S272" s="1" t="s">
        <v>65</v>
      </c>
      <c r="T272" s="1" t="s">
        <v>64</v>
      </c>
      <c r="AR272" s="1" t="s">
        <v>52</v>
      </c>
      <c r="AS272" s="1" t="s">
        <v>52</v>
      </c>
      <c r="AU272" s="1" t="s">
        <v>467</v>
      </c>
      <c r="AV272">
        <v>161</v>
      </c>
    </row>
    <row r="273" spans="1:48" ht="30" customHeight="1" x14ac:dyDescent="0.3">
      <c r="A273" s="13" t="s">
        <v>468</v>
      </c>
      <c r="B273" s="13" t="s">
        <v>201</v>
      </c>
      <c r="C273" s="13" t="s">
        <v>429</v>
      </c>
      <c r="D273" s="11">
        <v>4</v>
      </c>
      <c r="E273" s="12">
        <f>TRUNC(단가대비표!O132,0)</f>
        <v>50000</v>
      </c>
      <c r="F273" s="12">
        <f t="shared" si="25"/>
        <v>200000</v>
      </c>
      <c r="G273" s="12">
        <f>TRUNC(단가대비표!P132,0)</f>
        <v>0</v>
      </c>
      <c r="H273" s="12">
        <f t="shared" si="26"/>
        <v>0</v>
      </c>
      <c r="I273" s="12">
        <f>TRUNC(단가대비표!V132,0)</f>
        <v>0</v>
      </c>
      <c r="J273" s="12">
        <f t="shared" si="27"/>
        <v>0</v>
      </c>
      <c r="K273" s="12">
        <f t="shared" si="28"/>
        <v>50000</v>
      </c>
      <c r="L273" s="12">
        <f t="shared" si="29"/>
        <v>200000</v>
      </c>
      <c r="M273" s="13" t="s">
        <v>52</v>
      </c>
      <c r="N273" s="1" t="s">
        <v>469</v>
      </c>
      <c r="O273" s="1" t="s">
        <v>52</v>
      </c>
      <c r="P273" s="1" t="s">
        <v>52</v>
      </c>
      <c r="Q273" s="1" t="s">
        <v>417</v>
      </c>
      <c r="R273" s="1" t="s">
        <v>65</v>
      </c>
      <c r="S273" s="1" t="s">
        <v>65</v>
      </c>
      <c r="T273" s="1" t="s">
        <v>64</v>
      </c>
      <c r="AR273" s="1" t="s">
        <v>52</v>
      </c>
      <c r="AS273" s="1" t="s">
        <v>52</v>
      </c>
      <c r="AU273" s="1" t="s">
        <v>470</v>
      </c>
      <c r="AV273">
        <v>162</v>
      </c>
    </row>
    <row r="274" spans="1:48" ht="30" customHeight="1" x14ac:dyDescent="0.3">
      <c r="A274" s="13" t="s">
        <v>471</v>
      </c>
      <c r="B274" s="13" t="s">
        <v>201</v>
      </c>
      <c r="C274" s="13" t="s">
        <v>429</v>
      </c>
      <c r="D274" s="11">
        <v>1</v>
      </c>
      <c r="E274" s="12">
        <f>TRUNC(단가대비표!O133,0)</f>
        <v>80000</v>
      </c>
      <c r="F274" s="12">
        <f t="shared" si="25"/>
        <v>80000</v>
      </c>
      <c r="G274" s="12">
        <f>TRUNC(단가대비표!P133,0)</f>
        <v>0</v>
      </c>
      <c r="H274" s="12">
        <f t="shared" si="26"/>
        <v>0</v>
      </c>
      <c r="I274" s="12">
        <f>TRUNC(단가대비표!V133,0)</f>
        <v>0</v>
      </c>
      <c r="J274" s="12">
        <f t="shared" si="27"/>
        <v>0</v>
      </c>
      <c r="K274" s="12">
        <f t="shared" si="28"/>
        <v>80000</v>
      </c>
      <c r="L274" s="12">
        <f t="shared" si="29"/>
        <v>80000</v>
      </c>
      <c r="M274" s="13" t="s">
        <v>52</v>
      </c>
      <c r="N274" s="1" t="s">
        <v>472</v>
      </c>
      <c r="O274" s="1" t="s">
        <v>52</v>
      </c>
      <c r="P274" s="1" t="s">
        <v>52</v>
      </c>
      <c r="Q274" s="1" t="s">
        <v>417</v>
      </c>
      <c r="R274" s="1" t="s">
        <v>65</v>
      </c>
      <c r="S274" s="1" t="s">
        <v>65</v>
      </c>
      <c r="T274" s="1" t="s">
        <v>64</v>
      </c>
      <c r="AR274" s="1" t="s">
        <v>52</v>
      </c>
      <c r="AS274" s="1" t="s">
        <v>52</v>
      </c>
      <c r="AU274" s="1" t="s">
        <v>473</v>
      </c>
      <c r="AV274">
        <v>163</v>
      </c>
    </row>
    <row r="275" spans="1:48" ht="30" customHeight="1" x14ac:dyDescent="0.3">
      <c r="A275" s="13" t="s">
        <v>474</v>
      </c>
      <c r="B275" s="13" t="s">
        <v>201</v>
      </c>
      <c r="C275" s="13" t="s">
        <v>429</v>
      </c>
      <c r="D275" s="11">
        <v>1</v>
      </c>
      <c r="E275" s="12">
        <f>TRUNC(단가대비표!O134,0)</f>
        <v>600000</v>
      </c>
      <c r="F275" s="12">
        <f t="shared" si="25"/>
        <v>600000</v>
      </c>
      <c r="G275" s="12">
        <f>TRUNC(단가대비표!P134,0)</f>
        <v>0</v>
      </c>
      <c r="H275" s="12">
        <f t="shared" si="26"/>
        <v>0</v>
      </c>
      <c r="I275" s="12">
        <f>TRUNC(단가대비표!V134,0)</f>
        <v>0</v>
      </c>
      <c r="J275" s="12">
        <f t="shared" si="27"/>
        <v>0</v>
      </c>
      <c r="K275" s="12">
        <f t="shared" si="28"/>
        <v>600000</v>
      </c>
      <c r="L275" s="12">
        <f t="shared" si="29"/>
        <v>600000</v>
      </c>
      <c r="M275" s="13" t="s">
        <v>52</v>
      </c>
      <c r="N275" s="1" t="s">
        <v>475</v>
      </c>
      <c r="O275" s="1" t="s">
        <v>52</v>
      </c>
      <c r="P275" s="1" t="s">
        <v>52</v>
      </c>
      <c r="Q275" s="1" t="s">
        <v>417</v>
      </c>
      <c r="R275" s="1" t="s">
        <v>65</v>
      </c>
      <c r="S275" s="1" t="s">
        <v>65</v>
      </c>
      <c r="T275" s="1" t="s">
        <v>64</v>
      </c>
      <c r="AR275" s="1" t="s">
        <v>52</v>
      </c>
      <c r="AS275" s="1" t="s">
        <v>52</v>
      </c>
      <c r="AU275" s="1" t="s">
        <v>476</v>
      </c>
      <c r="AV275">
        <v>164</v>
      </c>
    </row>
    <row r="276" spans="1:48" ht="30" customHeight="1" x14ac:dyDescent="0.3">
      <c r="A276" s="13" t="s">
        <v>477</v>
      </c>
      <c r="B276" s="13" t="s">
        <v>201</v>
      </c>
      <c r="C276" s="13" t="s">
        <v>429</v>
      </c>
      <c r="D276" s="11">
        <v>1</v>
      </c>
      <c r="E276" s="12">
        <f>TRUNC(단가대비표!O135,0)</f>
        <v>20000</v>
      </c>
      <c r="F276" s="12">
        <f t="shared" si="25"/>
        <v>20000</v>
      </c>
      <c r="G276" s="12">
        <f>TRUNC(단가대비표!P135,0)</f>
        <v>0</v>
      </c>
      <c r="H276" s="12">
        <f t="shared" si="26"/>
        <v>0</v>
      </c>
      <c r="I276" s="12">
        <f>TRUNC(단가대비표!V135,0)</f>
        <v>0</v>
      </c>
      <c r="J276" s="12">
        <f t="shared" si="27"/>
        <v>0</v>
      </c>
      <c r="K276" s="12">
        <f t="shared" si="28"/>
        <v>20000</v>
      </c>
      <c r="L276" s="12">
        <f t="shared" si="29"/>
        <v>20000</v>
      </c>
      <c r="M276" s="13" t="s">
        <v>52</v>
      </c>
      <c r="N276" s="1" t="s">
        <v>478</v>
      </c>
      <c r="O276" s="1" t="s">
        <v>52</v>
      </c>
      <c r="P276" s="1" t="s">
        <v>52</v>
      </c>
      <c r="Q276" s="1" t="s">
        <v>417</v>
      </c>
      <c r="R276" s="1" t="s">
        <v>65</v>
      </c>
      <c r="S276" s="1" t="s">
        <v>65</v>
      </c>
      <c r="T276" s="1" t="s">
        <v>64</v>
      </c>
      <c r="AR276" s="1" t="s">
        <v>52</v>
      </c>
      <c r="AS276" s="1" t="s">
        <v>52</v>
      </c>
      <c r="AU276" s="1" t="s">
        <v>479</v>
      </c>
      <c r="AV276">
        <v>165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417</v>
      </c>
    </row>
    <row r="278" spans="1:48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417</v>
      </c>
    </row>
    <row r="279" spans="1:48" ht="30" customHeight="1" x14ac:dyDescent="0.3">
      <c r="A279" s="13" t="s">
        <v>82</v>
      </c>
      <c r="B279" s="11"/>
      <c r="C279" s="11"/>
      <c r="D279" s="11"/>
      <c r="E279" s="12"/>
      <c r="F279" s="12">
        <f>SUMIF(Q258:Q278,"010112",F258:F278)</f>
        <v>21169900</v>
      </c>
      <c r="G279" s="12"/>
      <c r="H279" s="12">
        <f>SUMIF(Q258:Q278,"010112",H258:H278)</f>
        <v>399199</v>
      </c>
      <c r="I279" s="12"/>
      <c r="J279" s="12">
        <f>SUMIF(Q258:Q278,"010112",J258:J278)</f>
        <v>0</v>
      </c>
      <c r="K279" s="12"/>
      <c r="L279" s="12">
        <f>SUMIF(Q258:Q278,"010112",L258:L278)</f>
        <v>21569099</v>
      </c>
      <c r="M279" s="11"/>
      <c r="N279" t="s">
        <v>83</v>
      </c>
    </row>
    <row r="280" spans="1:48" ht="30" customHeight="1" x14ac:dyDescent="0.3">
      <c r="A280" s="13" t="s">
        <v>480</v>
      </c>
      <c r="B280" s="13" t="s">
        <v>52</v>
      </c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481</v>
      </c>
    </row>
    <row r="281" spans="1:48" ht="30" customHeight="1" x14ac:dyDescent="0.3">
      <c r="A281" s="13" t="s">
        <v>482</v>
      </c>
      <c r="B281" s="13" t="s">
        <v>483</v>
      </c>
      <c r="C281" s="13" t="s">
        <v>88</v>
      </c>
      <c r="D281" s="11">
        <v>1.2</v>
      </c>
      <c r="E281" s="12">
        <f>TRUNC(단가대비표!O11,0)</f>
        <v>29000</v>
      </c>
      <c r="F281" s="12">
        <f>TRUNC(E281*D281, 0)</f>
        <v>34800</v>
      </c>
      <c r="G281" s="12">
        <f>TRUNC(단가대비표!P11,0)</f>
        <v>0</v>
      </c>
      <c r="H281" s="12">
        <f>TRUNC(G281*D281, 0)</f>
        <v>0</v>
      </c>
      <c r="I281" s="12">
        <f>TRUNC(단가대비표!V11,0)</f>
        <v>0</v>
      </c>
      <c r="J281" s="12">
        <f>TRUNC(I281*D281, 0)</f>
        <v>0</v>
      </c>
      <c r="K281" s="12">
        <f>TRUNC(E281+G281+I281, 0)</f>
        <v>29000</v>
      </c>
      <c r="L281" s="12">
        <f>TRUNC(F281+H281+J281, 0)</f>
        <v>34800</v>
      </c>
      <c r="M281" s="13" t="s">
        <v>52</v>
      </c>
      <c r="N281" s="1" t="s">
        <v>484</v>
      </c>
      <c r="O281" s="1" t="s">
        <v>52</v>
      </c>
      <c r="P281" s="1" t="s">
        <v>52</v>
      </c>
      <c r="Q281" s="1" t="s">
        <v>481</v>
      </c>
      <c r="R281" s="1" t="s">
        <v>65</v>
      </c>
      <c r="S281" s="1" t="s">
        <v>65</v>
      </c>
      <c r="T281" s="1" t="s">
        <v>64</v>
      </c>
      <c r="AR281" s="1" t="s">
        <v>52</v>
      </c>
      <c r="AS281" s="1" t="s">
        <v>52</v>
      </c>
      <c r="AU281" s="1" t="s">
        <v>485</v>
      </c>
      <c r="AV281">
        <v>143</v>
      </c>
    </row>
    <row r="282" spans="1:48" ht="30" customHeight="1" x14ac:dyDescent="0.3">
      <c r="A282" s="13" t="s">
        <v>486</v>
      </c>
      <c r="B282" s="13" t="s">
        <v>487</v>
      </c>
      <c r="C282" s="13" t="s">
        <v>88</v>
      </c>
      <c r="D282" s="11">
        <v>4.4000000000000004</v>
      </c>
      <c r="E282" s="12">
        <f>TRUNC(단가대비표!O13,0)</f>
        <v>22000</v>
      </c>
      <c r="F282" s="12">
        <f>TRUNC(E282*D282, 0)</f>
        <v>96800</v>
      </c>
      <c r="G282" s="12">
        <f>TRUNC(단가대비표!P13,0)</f>
        <v>0</v>
      </c>
      <c r="H282" s="12">
        <f>TRUNC(G282*D282, 0)</f>
        <v>0</v>
      </c>
      <c r="I282" s="12">
        <f>TRUNC(단가대비표!V13,0)</f>
        <v>0</v>
      </c>
      <c r="J282" s="12">
        <f>TRUNC(I282*D282, 0)</f>
        <v>0</v>
      </c>
      <c r="K282" s="12">
        <f>TRUNC(E282+G282+I282, 0)</f>
        <v>22000</v>
      </c>
      <c r="L282" s="12">
        <f>TRUNC(F282+H282+J282, 0)</f>
        <v>96800</v>
      </c>
      <c r="M282" s="13" t="s">
        <v>52</v>
      </c>
      <c r="N282" s="1" t="s">
        <v>488</v>
      </c>
      <c r="O282" s="1" t="s">
        <v>52</v>
      </c>
      <c r="P282" s="1" t="s">
        <v>52</v>
      </c>
      <c r="Q282" s="1" t="s">
        <v>481</v>
      </c>
      <c r="R282" s="1" t="s">
        <v>65</v>
      </c>
      <c r="S282" s="1" t="s">
        <v>65</v>
      </c>
      <c r="T282" s="1" t="s">
        <v>64</v>
      </c>
      <c r="AR282" s="1" t="s">
        <v>52</v>
      </c>
      <c r="AS282" s="1" t="s">
        <v>52</v>
      </c>
      <c r="AU282" s="1" t="s">
        <v>489</v>
      </c>
      <c r="AV282">
        <v>144</v>
      </c>
    </row>
    <row r="283" spans="1:48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481</v>
      </c>
    </row>
    <row r="284" spans="1:48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481</v>
      </c>
    </row>
    <row r="285" spans="1:48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481</v>
      </c>
    </row>
    <row r="286" spans="1:48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481</v>
      </c>
    </row>
    <row r="287" spans="1:48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481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481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481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481</v>
      </c>
    </row>
    <row r="291" spans="1:48" ht="30" customHeight="1" x14ac:dyDescent="0.3">
      <c r="A291" s="11"/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Q291" s="1" t="s">
        <v>481</v>
      </c>
    </row>
    <row r="292" spans="1:48" ht="30" customHeight="1" x14ac:dyDescent="0.3">
      <c r="A292" s="11"/>
      <c r="B292" s="1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481</v>
      </c>
    </row>
    <row r="293" spans="1:48" ht="30" customHeight="1" x14ac:dyDescent="0.3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481</v>
      </c>
    </row>
    <row r="294" spans="1:48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481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481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481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481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481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481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481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481</v>
      </c>
    </row>
    <row r="302" spans="1:48" ht="30" customHeight="1" x14ac:dyDescent="0.3">
      <c r="A302" s="13" t="s">
        <v>82</v>
      </c>
      <c r="B302" s="11"/>
      <c r="C302" s="11"/>
      <c r="D302" s="11"/>
      <c r="E302" s="12"/>
      <c r="F302" s="12">
        <f>SUMIF(Q281:Q301,"010113",F281:F301)</f>
        <v>131600</v>
      </c>
      <c r="G302" s="12"/>
      <c r="H302" s="12">
        <f>SUMIF(Q281:Q301,"010113",H281:H301)</f>
        <v>0</v>
      </c>
      <c r="I302" s="12"/>
      <c r="J302" s="12">
        <f>SUMIF(Q281:Q301,"010113",J281:J301)</f>
        <v>0</v>
      </c>
      <c r="K302" s="12"/>
      <c r="L302" s="12">
        <f>SUMIF(Q281:Q301,"010113",L281:L301)</f>
        <v>131600</v>
      </c>
      <c r="M302" s="11"/>
      <c r="N302" t="s">
        <v>83</v>
      </c>
    </row>
    <row r="303" spans="1:48" ht="30" customHeight="1" x14ac:dyDescent="0.3">
      <c r="A303" s="13" t="s">
        <v>490</v>
      </c>
      <c r="B303" s="13" t="s">
        <v>52</v>
      </c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491</v>
      </c>
    </row>
    <row r="304" spans="1:48" ht="30" customHeight="1" x14ac:dyDescent="0.3">
      <c r="A304" s="13" t="s">
        <v>493</v>
      </c>
      <c r="B304" s="13" t="s">
        <v>494</v>
      </c>
      <c r="C304" s="13" t="s">
        <v>137</v>
      </c>
      <c r="D304" s="11">
        <v>5.7</v>
      </c>
      <c r="E304" s="12">
        <f>TRUNC(일위대가목록!E62,0)</f>
        <v>0</v>
      </c>
      <c r="F304" s="12">
        <f t="shared" ref="F304:F311" si="30">TRUNC(E304*D304, 0)</f>
        <v>0</v>
      </c>
      <c r="G304" s="12">
        <f>TRUNC(일위대가목록!F62,0)</f>
        <v>0</v>
      </c>
      <c r="H304" s="12">
        <f t="shared" ref="H304:H311" si="31">TRUNC(G304*D304, 0)</f>
        <v>0</v>
      </c>
      <c r="I304" s="12">
        <f>TRUNC(일위대가목록!G62,0)</f>
        <v>31142</v>
      </c>
      <c r="J304" s="12">
        <f t="shared" ref="J304:J311" si="32">TRUNC(I304*D304, 0)</f>
        <v>177509</v>
      </c>
      <c r="K304" s="12">
        <f t="shared" ref="K304:L311" si="33">TRUNC(E304+G304+I304, 0)</f>
        <v>31142</v>
      </c>
      <c r="L304" s="12">
        <f t="shared" si="33"/>
        <v>177509</v>
      </c>
      <c r="M304" s="13" t="s">
        <v>495</v>
      </c>
      <c r="N304" s="1" t="s">
        <v>496</v>
      </c>
      <c r="O304" s="1" t="s">
        <v>52</v>
      </c>
      <c r="P304" s="1" t="s">
        <v>52</v>
      </c>
      <c r="Q304" s="1" t="s">
        <v>491</v>
      </c>
      <c r="R304" s="1" t="s">
        <v>64</v>
      </c>
      <c r="S304" s="1" t="s">
        <v>65</v>
      </c>
      <c r="T304" s="1" t="s">
        <v>65</v>
      </c>
      <c r="AR304" s="1" t="s">
        <v>52</v>
      </c>
      <c r="AS304" s="1" t="s">
        <v>52</v>
      </c>
      <c r="AU304" s="1" t="s">
        <v>497</v>
      </c>
      <c r="AV304">
        <v>124</v>
      </c>
    </row>
    <row r="305" spans="1:48" ht="30" customHeight="1" x14ac:dyDescent="0.3">
      <c r="A305" s="13" t="s">
        <v>493</v>
      </c>
      <c r="B305" s="13" t="s">
        <v>498</v>
      </c>
      <c r="C305" s="13" t="s">
        <v>137</v>
      </c>
      <c r="D305" s="11">
        <v>8.3000000000000007</v>
      </c>
      <c r="E305" s="12">
        <f>TRUNC(일위대가목록!E63,0)</f>
        <v>0</v>
      </c>
      <c r="F305" s="12">
        <f t="shared" si="30"/>
        <v>0</v>
      </c>
      <c r="G305" s="12">
        <f>TRUNC(일위대가목록!F63,0)</f>
        <v>0</v>
      </c>
      <c r="H305" s="12">
        <f t="shared" si="31"/>
        <v>0</v>
      </c>
      <c r="I305" s="12">
        <f>TRUNC(일위대가목록!G63,0)</f>
        <v>72721</v>
      </c>
      <c r="J305" s="12">
        <f t="shared" si="32"/>
        <v>603584</v>
      </c>
      <c r="K305" s="12">
        <f t="shared" si="33"/>
        <v>72721</v>
      </c>
      <c r="L305" s="12">
        <f t="shared" si="33"/>
        <v>603584</v>
      </c>
      <c r="M305" s="13" t="s">
        <v>499</v>
      </c>
      <c r="N305" s="1" t="s">
        <v>500</v>
      </c>
      <c r="O305" s="1" t="s">
        <v>52</v>
      </c>
      <c r="P305" s="1" t="s">
        <v>52</v>
      </c>
      <c r="Q305" s="1" t="s">
        <v>491</v>
      </c>
      <c r="R305" s="1" t="s">
        <v>64</v>
      </c>
      <c r="S305" s="1" t="s">
        <v>65</v>
      </c>
      <c r="T305" s="1" t="s">
        <v>65</v>
      </c>
      <c r="AR305" s="1" t="s">
        <v>52</v>
      </c>
      <c r="AS305" s="1" t="s">
        <v>52</v>
      </c>
      <c r="AU305" s="1" t="s">
        <v>501</v>
      </c>
      <c r="AV305">
        <v>128</v>
      </c>
    </row>
    <row r="306" spans="1:48" ht="30" customHeight="1" x14ac:dyDescent="0.3">
      <c r="A306" s="13" t="s">
        <v>502</v>
      </c>
      <c r="B306" s="13" t="s">
        <v>503</v>
      </c>
      <c r="C306" s="13" t="s">
        <v>137</v>
      </c>
      <c r="D306" s="11">
        <v>2.6</v>
      </c>
      <c r="E306" s="12">
        <f>TRUNC(일위대가목록!E64,0)</f>
        <v>0</v>
      </c>
      <c r="F306" s="12">
        <f t="shared" si="30"/>
        <v>0</v>
      </c>
      <c r="G306" s="12">
        <f>TRUNC(일위대가목록!F64,0)</f>
        <v>0</v>
      </c>
      <c r="H306" s="12">
        <f t="shared" si="31"/>
        <v>0</v>
      </c>
      <c r="I306" s="12">
        <f>TRUNC(일위대가목록!G64,0)</f>
        <v>188715</v>
      </c>
      <c r="J306" s="12">
        <f t="shared" si="32"/>
        <v>490659</v>
      </c>
      <c r="K306" s="12">
        <f t="shared" si="33"/>
        <v>188715</v>
      </c>
      <c r="L306" s="12">
        <f t="shared" si="33"/>
        <v>490659</v>
      </c>
      <c r="M306" s="13" t="s">
        <v>504</v>
      </c>
      <c r="N306" s="1" t="s">
        <v>505</v>
      </c>
      <c r="O306" s="1" t="s">
        <v>52</v>
      </c>
      <c r="P306" s="1" t="s">
        <v>52</v>
      </c>
      <c r="Q306" s="1" t="s">
        <v>491</v>
      </c>
      <c r="R306" s="1" t="s">
        <v>64</v>
      </c>
      <c r="S306" s="1" t="s">
        <v>65</v>
      </c>
      <c r="T306" s="1" t="s">
        <v>65</v>
      </c>
      <c r="AR306" s="1" t="s">
        <v>52</v>
      </c>
      <c r="AS306" s="1" t="s">
        <v>52</v>
      </c>
      <c r="AU306" s="1" t="s">
        <v>506</v>
      </c>
      <c r="AV306">
        <v>129</v>
      </c>
    </row>
    <row r="307" spans="1:48" ht="30" customHeight="1" x14ac:dyDescent="0.3">
      <c r="A307" s="13" t="s">
        <v>502</v>
      </c>
      <c r="B307" s="13" t="s">
        <v>507</v>
      </c>
      <c r="C307" s="13" t="s">
        <v>137</v>
      </c>
      <c r="D307" s="11">
        <v>0.1</v>
      </c>
      <c r="E307" s="12">
        <f>TRUNC(일위대가목록!E65,0)</f>
        <v>0</v>
      </c>
      <c r="F307" s="12">
        <f t="shared" si="30"/>
        <v>0</v>
      </c>
      <c r="G307" s="12">
        <f>TRUNC(일위대가목록!F65,0)</f>
        <v>0</v>
      </c>
      <c r="H307" s="12">
        <f t="shared" si="31"/>
        <v>0</v>
      </c>
      <c r="I307" s="12">
        <f>TRUNC(일위대가목록!G65,0)</f>
        <v>192887</v>
      </c>
      <c r="J307" s="12">
        <f t="shared" si="32"/>
        <v>19288</v>
      </c>
      <c r="K307" s="12">
        <f t="shared" si="33"/>
        <v>192887</v>
      </c>
      <c r="L307" s="12">
        <f t="shared" si="33"/>
        <v>19288</v>
      </c>
      <c r="M307" s="13" t="s">
        <v>508</v>
      </c>
      <c r="N307" s="1" t="s">
        <v>509</v>
      </c>
      <c r="O307" s="1" t="s">
        <v>52</v>
      </c>
      <c r="P307" s="1" t="s">
        <v>52</v>
      </c>
      <c r="Q307" s="1" t="s">
        <v>491</v>
      </c>
      <c r="R307" s="1" t="s">
        <v>64</v>
      </c>
      <c r="S307" s="1" t="s">
        <v>65</v>
      </c>
      <c r="T307" s="1" t="s">
        <v>65</v>
      </c>
      <c r="AR307" s="1" t="s">
        <v>52</v>
      </c>
      <c r="AS307" s="1" t="s">
        <v>52</v>
      </c>
      <c r="AU307" s="1" t="s">
        <v>510</v>
      </c>
      <c r="AV307">
        <v>130</v>
      </c>
    </row>
    <row r="308" spans="1:48" ht="30" customHeight="1" x14ac:dyDescent="0.3">
      <c r="A308" s="13" t="s">
        <v>511</v>
      </c>
      <c r="B308" s="13" t="s">
        <v>512</v>
      </c>
      <c r="C308" s="13" t="s">
        <v>137</v>
      </c>
      <c r="D308" s="11">
        <v>1.1000000000000001</v>
      </c>
      <c r="E308" s="12">
        <f>TRUNC(일위대가목록!E66,0)</f>
        <v>0</v>
      </c>
      <c r="F308" s="12">
        <f t="shared" si="30"/>
        <v>0</v>
      </c>
      <c r="G308" s="12">
        <f>TRUNC(일위대가목록!F66,0)</f>
        <v>0</v>
      </c>
      <c r="H308" s="12">
        <f t="shared" si="31"/>
        <v>0</v>
      </c>
      <c r="I308" s="12">
        <f>TRUNC(일위대가목록!G66,0)</f>
        <v>40910</v>
      </c>
      <c r="J308" s="12">
        <f t="shared" si="32"/>
        <v>45001</v>
      </c>
      <c r="K308" s="12">
        <f t="shared" si="33"/>
        <v>40910</v>
      </c>
      <c r="L308" s="12">
        <f t="shared" si="33"/>
        <v>45001</v>
      </c>
      <c r="M308" s="13" t="s">
        <v>513</v>
      </c>
      <c r="N308" s="1" t="s">
        <v>514</v>
      </c>
      <c r="O308" s="1" t="s">
        <v>52</v>
      </c>
      <c r="P308" s="1" t="s">
        <v>52</v>
      </c>
      <c r="Q308" s="1" t="s">
        <v>491</v>
      </c>
      <c r="R308" s="1" t="s">
        <v>64</v>
      </c>
      <c r="S308" s="1" t="s">
        <v>65</v>
      </c>
      <c r="T308" s="1" t="s">
        <v>65</v>
      </c>
      <c r="AR308" s="1" t="s">
        <v>52</v>
      </c>
      <c r="AS308" s="1" t="s">
        <v>52</v>
      </c>
      <c r="AU308" s="1" t="s">
        <v>515</v>
      </c>
      <c r="AV308">
        <v>133</v>
      </c>
    </row>
    <row r="309" spans="1:48" ht="30" customHeight="1" x14ac:dyDescent="0.3">
      <c r="A309" s="13" t="s">
        <v>516</v>
      </c>
      <c r="B309" s="13" t="s">
        <v>512</v>
      </c>
      <c r="C309" s="13" t="s">
        <v>137</v>
      </c>
      <c r="D309" s="11">
        <v>1.1000000000000001</v>
      </c>
      <c r="E309" s="12">
        <f>TRUNC(일위대가목록!E67,0)</f>
        <v>0</v>
      </c>
      <c r="F309" s="12">
        <f t="shared" si="30"/>
        <v>0</v>
      </c>
      <c r="G309" s="12">
        <f>TRUNC(일위대가목록!F67,0)</f>
        <v>0</v>
      </c>
      <c r="H309" s="12">
        <f t="shared" si="31"/>
        <v>0</v>
      </c>
      <c r="I309" s="12">
        <f>TRUNC(일위대가목록!G67,0)</f>
        <v>195900</v>
      </c>
      <c r="J309" s="12">
        <f t="shared" si="32"/>
        <v>215490</v>
      </c>
      <c r="K309" s="12">
        <f t="shared" si="33"/>
        <v>195900</v>
      </c>
      <c r="L309" s="12">
        <f t="shared" si="33"/>
        <v>215490</v>
      </c>
      <c r="M309" s="13" t="s">
        <v>517</v>
      </c>
      <c r="N309" s="1" t="s">
        <v>518</v>
      </c>
      <c r="O309" s="1" t="s">
        <v>52</v>
      </c>
      <c r="P309" s="1" t="s">
        <v>52</v>
      </c>
      <c r="Q309" s="1" t="s">
        <v>491</v>
      </c>
      <c r="R309" s="1" t="s">
        <v>64</v>
      </c>
      <c r="S309" s="1" t="s">
        <v>65</v>
      </c>
      <c r="T309" s="1" t="s">
        <v>65</v>
      </c>
      <c r="AR309" s="1" t="s">
        <v>52</v>
      </c>
      <c r="AS309" s="1" t="s">
        <v>52</v>
      </c>
      <c r="AU309" s="1" t="s">
        <v>519</v>
      </c>
      <c r="AV309">
        <v>134</v>
      </c>
    </row>
    <row r="310" spans="1:48" ht="30" customHeight="1" x14ac:dyDescent="0.3">
      <c r="A310" s="13" t="s">
        <v>520</v>
      </c>
      <c r="B310" s="13" t="s">
        <v>521</v>
      </c>
      <c r="C310" s="13" t="s">
        <v>137</v>
      </c>
      <c r="D310" s="11">
        <v>14</v>
      </c>
      <c r="E310" s="12">
        <f>TRUNC(일위대가목록!E68,0)</f>
        <v>0</v>
      </c>
      <c r="F310" s="12">
        <f t="shared" si="30"/>
        <v>0</v>
      </c>
      <c r="G310" s="12">
        <f>TRUNC(일위대가목록!F68,0)</f>
        <v>0</v>
      </c>
      <c r="H310" s="12">
        <f t="shared" si="31"/>
        <v>0</v>
      </c>
      <c r="I310" s="12">
        <f>TRUNC(일위대가목록!G68,0)</f>
        <v>16450</v>
      </c>
      <c r="J310" s="12">
        <f t="shared" si="32"/>
        <v>230300</v>
      </c>
      <c r="K310" s="12">
        <f t="shared" si="33"/>
        <v>16450</v>
      </c>
      <c r="L310" s="12">
        <f t="shared" si="33"/>
        <v>230300</v>
      </c>
      <c r="M310" s="13" t="s">
        <v>522</v>
      </c>
      <c r="N310" s="1" t="s">
        <v>523</v>
      </c>
      <c r="O310" s="1" t="s">
        <v>52</v>
      </c>
      <c r="P310" s="1" t="s">
        <v>52</v>
      </c>
      <c r="Q310" s="1" t="s">
        <v>491</v>
      </c>
      <c r="R310" s="1" t="s">
        <v>64</v>
      </c>
      <c r="S310" s="1" t="s">
        <v>65</v>
      </c>
      <c r="T310" s="1" t="s">
        <v>65</v>
      </c>
      <c r="AR310" s="1" t="s">
        <v>52</v>
      </c>
      <c r="AS310" s="1" t="s">
        <v>52</v>
      </c>
      <c r="AU310" s="1" t="s">
        <v>524</v>
      </c>
      <c r="AV310">
        <v>135</v>
      </c>
    </row>
    <row r="311" spans="1:48" ht="30" customHeight="1" x14ac:dyDescent="0.3">
      <c r="A311" s="13" t="s">
        <v>525</v>
      </c>
      <c r="B311" s="13" t="s">
        <v>526</v>
      </c>
      <c r="C311" s="13" t="s">
        <v>137</v>
      </c>
      <c r="D311" s="11">
        <v>2.7</v>
      </c>
      <c r="E311" s="12">
        <f>TRUNC(일위대가목록!E69,0)</f>
        <v>0</v>
      </c>
      <c r="F311" s="12">
        <f t="shared" si="30"/>
        <v>0</v>
      </c>
      <c r="G311" s="12">
        <f>TRUNC(일위대가목록!F69,0)</f>
        <v>0</v>
      </c>
      <c r="H311" s="12">
        <f t="shared" si="31"/>
        <v>0</v>
      </c>
      <c r="I311" s="12">
        <f>TRUNC(일위대가목록!G69,0)</f>
        <v>61880</v>
      </c>
      <c r="J311" s="12">
        <f t="shared" si="32"/>
        <v>167076</v>
      </c>
      <c r="K311" s="12">
        <f t="shared" si="33"/>
        <v>61880</v>
      </c>
      <c r="L311" s="12">
        <f t="shared" si="33"/>
        <v>167076</v>
      </c>
      <c r="M311" s="13" t="s">
        <v>527</v>
      </c>
      <c r="N311" s="1" t="s">
        <v>528</v>
      </c>
      <c r="O311" s="1" t="s">
        <v>52</v>
      </c>
      <c r="P311" s="1" t="s">
        <v>52</v>
      </c>
      <c r="Q311" s="1" t="s">
        <v>491</v>
      </c>
      <c r="R311" s="1" t="s">
        <v>64</v>
      </c>
      <c r="S311" s="1" t="s">
        <v>65</v>
      </c>
      <c r="T311" s="1" t="s">
        <v>65</v>
      </c>
      <c r="AR311" s="1" t="s">
        <v>52</v>
      </c>
      <c r="AS311" s="1" t="s">
        <v>52</v>
      </c>
      <c r="AU311" s="1" t="s">
        <v>529</v>
      </c>
      <c r="AV311">
        <v>138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491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491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491</v>
      </c>
    </row>
    <row r="315" spans="1:48" ht="30" customHeight="1" x14ac:dyDescent="0.3">
      <c r="A315" s="11"/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Q315" s="1" t="s">
        <v>491</v>
      </c>
    </row>
    <row r="316" spans="1:48" ht="30" customHeight="1" x14ac:dyDescent="0.3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491</v>
      </c>
    </row>
    <row r="317" spans="1:48" ht="30" customHeight="1" x14ac:dyDescent="0.3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491</v>
      </c>
    </row>
    <row r="318" spans="1:48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491</v>
      </c>
    </row>
    <row r="319" spans="1:48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491</v>
      </c>
    </row>
    <row r="320" spans="1:48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491</v>
      </c>
    </row>
    <row r="321" spans="1:17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491</v>
      </c>
    </row>
    <row r="322" spans="1:17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491</v>
      </c>
    </row>
    <row r="323" spans="1:17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491</v>
      </c>
    </row>
    <row r="324" spans="1:17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491</v>
      </c>
    </row>
    <row r="325" spans="1:17" ht="30" customHeight="1" x14ac:dyDescent="0.3">
      <c r="A325" s="13" t="s">
        <v>82</v>
      </c>
      <c r="B325" s="11"/>
      <c r="C325" s="11"/>
      <c r="D325" s="11"/>
      <c r="E325" s="12"/>
      <c r="F325" s="12">
        <f>SUMIF(Q304:Q324,"010114",F304:F324)</f>
        <v>0</v>
      </c>
      <c r="G325" s="12"/>
      <c r="H325" s="12">
        <f>SUMIF(Q304:Q324,"010114",H304:H324)</f>
        <v>0</v>
      </c>
      <c r="I325" s="12"/>
      <c r="J325" s="12">
        <f>SUMIF(Q304:Q324,"010114",J304:J324)</f>
        <v>1948907</v>
      </c>
      <c r="K325" s="12"/>
      <c r="L325" s="12">
        <f>SUMIF(Q304:Q324,"010114",L304:L324)</f>
        <v>1948907</v>
      </c>
      <c r="M325" s="11"/>
      <c r="N325" t="s">
        <v>83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4" manualBreakCount="14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15"/>
  <sheetViews>
    <sheetView topLeftCell="B67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530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531</v>
      </c>
      <c r="B3" s="7" t="s">
        <v>2</v>
      </c>
      <c r="C3" s="7" t="s">
        <v>3</v>
      </c>
      <c r="D3" s="7" t="s">
        <v>4</v>
      </c>
      <c r="E3" s="7" t="s">
        <v>532</v>
      </c>
      <c r="F3" s="7" t="s">
        <v>533</v>
      </c>
      <c r="G3" s="7" t="s">
        <v>534</v>
      </c>
      <c r="H3" s="7" t="s">
        <v>535</v>
      </c>
      <c r="I3" s="7" t="s">
        <v>536</v>
      </c>
      <c r="J3" s="7" t="s">
        <v>537</v>
      </c>
      <c r="K3" s="7" t="s">
        <v>538</v>
      </c>
      <c r="L3" s="7" t="s">
        <v>539</v>
      </c>
      <c r="M3" s="7" t="s">
        <v>540</v>
      </c>
      <c r="N3" s="1" t="s">
        <v>541</v>
      </c>
    </row>
    <row r="4" spans="1:14" ht="30" customHeight="1" x14ac:dyDescent="0.3">
      <c r="A4" s="13" t="s">
        <v>63</v>
      </c>
      <c r="B4" s="13" t="s">
        <v>59</v>
      </c>
      <c r="C4" s="13" t="s">
        <v>60</v>
      </c>
      <c r="D4" s="13" t="s">
        <v>61</v>
      </c>
      <c r="E4" s="23">
        <f>일위대가!F15</f>
        <v>41435</v>
      </c>
      <c r="F4" s="23">
        <f>일위대가!H15</f>
        <v>94574</v>
      </c>
      <c r="G4" s="23">
        <f>일위대가!J15</f>
        <v>0</v>
      </c>
      <c r="H4" s="23">
        <f t="shared" ref="H4:H35" si="0">E4+F4+G4</f>
        <v>136009</v>
      </c>
      <c r="I4" s="13" t="s">
        <v>62</v>
      </c>
      <c r="J4" s="13" t="s">
        <v>52</v>
      </c>
      <c r="K4" s="13" t="s">
        <v>52</v>
      </c>
      <c r="L4" s="13" t="s">
        <v>52</v>
      </c>
      <c r="M4" s="13" t="s">
        <v>552</v>
      </c>
      <c r="N4" s="1" t="s">
        <v>52</v>
      </c>
    </row>
    <row r="5" spans="1:14" ht="30" customHeight="1" x14ac:dyDescent="0.3">
      <c r="A5" s="13" t="s">
        <v>69</v>
      </c>
      <c r="B5" s="13" t="s">
        <v>59</v>
      </c>
      <c r="C5" s="13" t="s">
        <v>67</v>
      </c>
      <c r="D5" s="13" t="s">
        <v>61</v>
      </c>
      <c r="E5" s="23">
        <f>일위대가!F29</f>
        <v>54393</v>
      </c>
      <c r="F5" s="23">
        <f>일위대가!H29</f>
        <v>156891</v>
      </c>
      <c r="G5" s="23">
        <f>일위대가!J29</f>
        <v>0</v>
      </c>
      <c r="H5" s="23">
        <f t="shared" si="0"/>
        <v>211284</v>
      </c>
      <c r="I5" s="13" t="s">
        <v>68</v>
      </c>
      <c r="J5" s="13" t="s">
        <v>52</v>
      </c>
      <c r="K5" s="13" t="s">
        <v>52</v>
      </c>
      <c r="L5" s="13" t="s">
        <v>52</v>
      </c>
      <c r="M5" s="13" t="s">
        <v>552</v>
      </c>
      <c r="N5" s="1" t="s">
        <v>52</v>
      </c>
    </row>
    <row r="6" spans="1:14" ht="30" customHeight="1" x14ac:dyDescent="0.3">
      <c r="A6" s="13" t="s">
        <v>75</v>
      </c>
      <c r="B6" s="13" t="s">
        <v>71</v>
      </c>
      <c r="C6" s="13" t="s">
        <v>72</v>
      </c>
      <c r="D6" s="13" t="s">
        <v>73</v>
      </c>
      <c r="E6" s="23">
        <f>일위대가!F33</f>
        <v>0</v>
      </c>
      <c r="F6" s="23">
        <f>일위대가!H33</f>
        <v>3441</v>
      </c>
      <c r="G6" s="23">
        <f>일위대가!J33</f>
        <v>0</v>
      </c>
      <c r="H6" s="23">
        <f t="shared" si="0"/>
        <v>3441</v>
      </c>
      <c r="I6" s="13" t="s">
        <v>74</v>
      </c>
      <c r="J6" s="13" t="s">
        <v>52</v>
      </c>
      <c r="K6" s="13" t="s">
        <v>52</v>
      </c>
      <c r="L6" s="13" t="s">
        <v>52</v>
      </c>
      <c r="M6" s="13" t="s">
        <v>605</v>
      </c>
      <c r="N6" s="1" t="s">
        <v>52</v>
      </c>
    </row>
    <row r="7" spans="1:14" ht="30" customHeight="1" x14ac:dyDescent="0.3">
      <c r="A7" s="13" t="s">
        <v>80</v>
      </c>
      <c r="B7" s="13" t="s">
        <v>77</v>
      </c>
      <c r="C7" s="13" t="s">
        <v>78</v>
      </c>
      <c r="D7" s="13" t="s">
        <v>73</v>
      </c>
      <c r="E7" s="23">
        <f>일위대가!F39</f>
        <v>1052</v>
      </c>
      <c r="F7" s="23">
        <f>일위대가!H39</f>
        <v>1720</v>
      </c>
      <c r="G7" s="23">
        <f>일위대가!J39</f>
        <v>0</v>
      </c>
      <c r="H7" s="23">
        <f t="shared" si="0"/>
        <v>2772</v>
      </c>
      <c r="I7" s="13" t="s">
        <v>79</v>
      </c>
      <c r="J7" s="13" t="s">
        <v>52</v>
      </c>
      <c r="K7" s="13" t="s">
        <v>52</v>
      </c>
      <c r="L7" s="13" t="s">
        <v>52</v>
      </c>
      <c r="M7" s="13" t="s">
        <v>612</v>
      </c>
      <c r="N7" s="1" t="s">
        <v>52</v>
      </c>
    </row>
    <row r="8" spans="1:14" ht="30" customHeight="1" x14ac:dyDescent="0.3">
      <c r="A8" s="13" t="s">
        <v>90</v>
      </c>
      <c r="B8" s="13" t="s">
        <v>86</v>
      </c>
      <c r="C8" s="13" t="s">
        <v>87</v>
      </c>
      <c r="D8" s="13" t="s">
        <v>88</v>
      </c>
      <c r="E8" s="23">
        <f>일위대가!F43</f>
        <v>0</v>
      </c>
      <c r="F8" s="23">
        <f>일위대가!H43</f>
        <v>63314</v>
      </c>
      <c r="G8" s="23">
        <f>일위대가!J43</f>
        <v>0</v>
      </c>
      <c r="H8" s="23">
        <f t="shared" si="0"/>
        <v>63314</v>
      </c>
      <c r="I8" s="13" t="s">
        <v>89</v>
      </c>
      <c r="J8" s="13" t="s">
        <v>52</v>
      </c>
      <c r="K8" s="13" t="s">
        <v>52</v>
      </c>
      <c r="L8" s="13" t="s">
        <v>52</v>
      </c>
      <c r="M8" s="13" t="s">
        <v>624</v>
      </c>
      <c r="N8" s="1" t="s">
        <v>52</v>
      </c>
    </row>
    <row r="9" spans="1:14" ht="30" customHeight="1" x14ac:dyDescent="0.3">
      <c r="A9" s="13" t="s">
        <v>95</v>
      </c>
      <c r="B9" s="13" t="s">
        <v>92</v>
      </c>
      <c r="C9" s="13" t="s">
        <v>93</v>
      </c>
      <c r="D9" s="13" t="s">
        <v>88</v>
      </c>
      <c r="E9" s="23">
        <f>일위대가!F47</f>
        <v>0</v>
      </c>
      <c r="F9" s="23">
        <f>일위대가!H47</f>
        <v>34413</v>
      </c>
      <c r="G9" s="23">
        <f>일위대가!J47</f>
        <v>0</v>
      </c>
      <c r="H9" s="23">
        <f t="shared" si="0"/>
        <v>34413</v>
      </c>
      <c r="I9" s="13" t="s">
        <v>94</v>
      </c>
      <c r="J9" s="13" t="s">
        <v>52</v>
      </c>
      <c r="K9" s="13" t="s">
        <v>52</v>
      </c>
      <c r="L9" s="13" t="s">
        <v>52</v>
      </c>
      <c r="M9" s="13" t="s">
        <v>629</v>
      </c>
      <c r="N9" s="1" t="s">
        <v>52</v>
      </c>
    </row>
    <row r="10" spans="1:14" ht="30" customHeight="1" x14ac:dyDescent="0.3">
      <c r="A10" s="13" t="s">
        <v>100</v>
      </c>
      <c r="B10" s="13" t="s">
        <v>97</v>
      </c>
      <c r="C10" s="13" t="s">
        <v>98</v>
      </c>
      <c r="D10" s="13" t="s">
        <v>88</v>
      </c>
      <c r="E10" s="23">
        <f>일위대가!F56</f>
        <v>1196</v>
      </c>
      <c r="F10" s="23">
        <f>일위대가!H56</f>
        <v>8228</v>
      </c>
      <c r="G10" s="23">
        <f>일위대가!J56</f>
        <v>1281</v>
      </c>
      <c r="H10" s="23">
        <f t="shared" si="0"/>
        <v>10705</v>
      </c>
      <c r="I10" s="13" t="s">
        <v>99</v>
      </c>
      <c r="J10" s="13" t="s">
        <v>52</v>
      </c>
      <c r="K10" s="13" t="s">
        <v>52</v>
      </c>
      <c r="L10" s="13" t="s">
        <v>52</v>
      </c>
      <c r="M10" s="13" t="s">
        <v>632</v>
      </c>
      <c r="N10" s="1" t="s">
        <v>52</v>
      </c>
    </row>
    <row r="11" spans="1:14" ht="30" customHeight="1" x14ac:dyDescent="0.3">
      <c r="A11" s="13" t="s">
        <v>105</v>
      </c>
      <c r="B11" s="13" t="s">
        <v>102</v>
      </c>
      <c r="C11" s="13" t="s">
        <v>103</v>
      </c>
      <c r="D11" s="13" t="s">
        <v>88</v>
      </c>
      <c r="E11" s="23">
        <f>일위대가!F66</f>
        <v>1013</v>
      </c>
      <c r="F11" s="23">
        <f>일위대가!H66</f>
        <v>9632</v>
      </c>
      <c r="G11" s="23">
        <f>일위대가!J66</f>
        <v>1409</v>
      </c>
      <c r="H11" s="23">
        <f t="shared" si="0"/>
        <v>12054</v>
      </c>
      <c r="I11" s="13" t="s">
        <v>104</v>
      </c>
      <c r="J11" s="13" t="s">
        <v>52</v>
      </c>
      <c r="K11" s="13" t="s">
        <v>52</v>
      </c>
      <c r="L11" s="13" t="s">
        <v>52</v>
      </c>
      <c r="M11" s="13" t="s">
        <v>656</v>
      </c>
      <c r="N11" s="1" t="s">
        <v>52</v>
      </c>
    </row>
    <row r="12" spans="1:14" ht="30" customHeight="1" x14ac:dyDescent="0.3">
      <c r="A12" s="13" t="s">
        <v>119</v>
      </c>
      <c r="B12" s="13" t="s">
        <v>116</v>
      </c>
      <c r="C12" s="13" t="s">
        <v>117</v>
      </c>
      <c r="D12" s="13" t="s">
        <v>88</v>
      </c>
      <c r="E12" s="23">
        <f>일위대가!F72</f>
        <v>0</v>
      </c>
      <c r="F12" s="23">
        <f>일위대가!H72</f>
        <v>66841</v>
      </c>
      <c r="G12" s="23">
        <f>일위대가!J72</f>
        <v>1336</v>
      </c>
      <c r="H12" s="23">
        <f t="shared" si="0"/>
        <v>68177</v>
      </c>
      <c r="I12" s="13" t="s">
        <v>118</v>
      </c>
      <c r="J12" s="13" t="s">
        <v>52</v>
      </c>
      <c r="K12" s="13" t="s">
        <v>52</v>
      </c>
      <c r="L12" s="13" t="s">
        <v>52</v>
      </c>
      <c r="M12" s="13" t="s">
        <v>670</v>
      </c>
      <c r="N12" s="1" t="s">
        <v>52</v>
      </c>
    </row>
    <row r="13" spans="1:14" ht="30" customHeight="1" x14ac:dyDescent="0.3">
      <c r="A13" s="13" t="s">
        <v>123</v>
      </c>
      <c r="B13" s="13" t="s">
        <v>116</v>
      </c>
      <c r="C13" s="13" t="s">
        <v>121</v>
      </c>
      <c r="D13" s="13" t="s">
        <v>88</v>
      </c>
      <c r="E13" s="23">
        <f>일위대가!F78</f>
        <v>0</v>
      </c>
      <c r="F13" s="23">
        <f>일위대가!H78</f>
        <v>57929</v>
      </c>
      <c r="G13" s="23">
        <f>일위대가!J78</f>
        <v>1158</v>
      </c>
      <c r="H13" s="23">
        <f t="shared" si="0"/>
        <v>59087</v>
      </c>
      <c r="I13" s="13" t="s">
        <v>122</v>
      </c>
      <c r="J13" s="13" t="s">
        <v>52</v>
      </c>
      <c r="K13" s="13" t="s">
        <v>52</v>
      </c>
      <c r="L13" s="13" t="s">
        <v>52</v>
      </c>
      <c r="M13" s="13" t="s">
        <v>670</v>
      </c>
      <c r="N13" s="1" t="s">
        <v>52</v>
      </c>
    </row>
    <row r="14" spans="1:14" ht="30" customHeight="1" x14ac:dyDescent="0.3">
      <c r="A14" s="13" t="s">
        <v>128</v>
      </c>
      <c r="B14" s="13" t="s">
        <v>125</v>
      </c>
      <c r="C14" s="13" t="s">
        <v>126</v>
      </c>
      <c r="D14" s="13" t="s">
        <v>73</v>
      </c>
      <c r="E14" s="23">
        <f>일위대가!F83</f>
        <v>3318</v>
      </c>
      <c r="F14" s="23">
        <f>일위대가!H83</f>
        <v>31880</v>
      </c>
      <c r="G14" s="23">
        <f>일위대가!J83</f>
        <v>956</v>
      </c>
      <c r="H14" s="23">
        <f t="shared" si="0"/>
        <v>36154</v>
      </c>
      <c r="I14" s="13" t="s">
        <v>127</v>
      </c>
      <c r="J14" s="13" t="s">
        <v>52</v>
      </c>
      <c r="K14" s="13" t="s">
        <v>52</v>
      </c>
      <c r="L14" s="13" t="s">
        <v>52</v>
      </c>
      <c r="M14" s="13" t="s">
        <v>683</v>
      </c>
      <c r="N14" s="1" t="s">
        <v>52</v>
      </c>
    </row>
    <row r="15" spans="1:14" ht="30" customHeight="1" x14ac:dyDescent="0.3">
      <c r="A15" s="13" t="s">
        <v>133</v>
      </c>
      <c r="B15" s="13" t="s">
        <v>130</v>
      </c>
      <c r="C15" s="13" t="s">
        <v>131</v>
      </c>
      <c r="D15" s="13" t="s">
        <v>73</v>
      </c>
      <c r="E15" s="23">
        <f>일위대가!F94</f>
        <v>33260</v>
      </c>
      <c r="F15" s="23">
        <f>일위대가!H94</f>
        <v>38940</v>
      </c>
      <c r="G15" s="23">
        <f>일위대가!J94</f>
        <v>0</v>
      </c>
      <c r="H15" s="23">
        <f t="shared" si="0"/>
        <v>72200</v>
      </c>
      <c r="I15" s="13" t="s">
        <v>132</v>
      </c>
      <c r="J15" s="13" t="s">
        <v>52</v>
      </c>
      <c r="K15" s="13" t="s">
        <v>52</v>
      </c>
      <c r="L15" s="13" t="s">
        <v>52</v>
      </c>
      <c r="M15" s="13" t="s">
        <v>52</v>
      </c>
      <c r="N15" s="1" t="s">
        <v>52</v>
      </c>
    </row>
    <row r="16" spans="1:14" ht="30" customHeight="1" x14ac:dyDescent="0.3">
      <c r="A16" s="13" t="s">
        <v>144</v>
      </c>
      <c r="B16" s="13" t="s">
        <v>140</v>
      </c>
      <c r="C16" s="13" t="s">
        <v>141</v>
      </c>
      <c r="D16" s="13" t="s">
        <v>142</v>
      </c>
      <c r="E16" s="23">
        <f>일위대가!F101</f>
        <v>17005</v>
      </c>
      <c r="F16" s="23">
        <f>일위대가!H101</f>
        <v>1953258</v>
      </c>
      <c r="G16" s="23">
        <f>일위대가!J101</f>
        <v>39065</v>
      </c>
      <c r="H16" s="23">
        <f t="shared" si="0"/>
        <v>2009328</v>
      </c>
      <c r="I16" s="13" t="s">
        <v>143</v>
      </c>
      <c r="J16" s="13" t="s">
        <v>52</v>
      </c>
      <c r="K16" s="13" t="s">
        <v>52</v>
      </c>
      <c r="L16" s="13" t="s">
        <v>52</v>
      </c>
      <c r="M16" s="13" t="s">
        <v>726</v>
      </c>
      <c r="N16" s="1" t="s">
        <v>52</v>
      </c>
    </row>
    <row r="17" spans="1:14" ht="30" customHeight="1" x14ac:dyDescent="0.3">
      <c r="A17" s="13" t="s">
        <v>157</v>
      </c>
      <c r="B17" s="13" t="s">
        <v>153</v>
      </c>
      <c r="C17" s="13" t="s">
        <v>154</v>
      </c>
      <c r="D17" s="13" t="s">
        <v>155</v>
      </c>
      <c r="E17" s="23">
        <f>일위대가!F107</f>
        <v>371648</v>
      </c>
      <c r="F17" s="23">
        <f>일위대가!H107</f>
        <v>2149402</v>
      </c>
      <c r="G17" s="23">
        <f>일위대가!J107</f>
        <v>107392</v>
      </c>
      <c r="H17" s="23">
        <f t="shared" si="0"/>
        <v>2628442</v>
      </c>
      <c r="I17" s="13" t="s">
        <v>156</v>
      </c>
      <c r="J17" s="13" t="s">
        <v>52</v>
      </c>
      <c r="K17" s="13" t="s">
        <v>52</v>
      </c>
      <c r="L17" s="13" t="s">
        <v>52</v>
      </c>
      <c r="M17" s="13" t="s">
        <v>52</v>
      </c>
      <c r="N17" s="1" t="s">
        <v>52</v>
      </c>
    </row>
    <row r="18" spans="1:14" ht="30" customHeight="1" x14ac:dyDescent="0.3">
      <c r="A18" s="13" t="s">
        <v>161</v>
      </c>
      <c r="B18" s="13" t="s">
        <v>159</v>
      </c>
      <c r="C18" s="13" t="s">
        <v>154</v>
      </c>
      <c r="D18" s="13" t="s">
        <v>155</v>
      </c>
      <c r="E18" s="23">
        <f>일위대가!F113</f>
        <v>479384</v>
      </c>
      <c r="F18" s="23">
        <f>일위대가!H113</f>
        <v>2772472</v>
      </c>
      <c r="G18" s="23">
        <f>일위대가!J113</f>
        <v>138523</v>
      </c>
      <c r="H18" s="23">
        <f t="shared" si="0"/>
        <v>3390379</v>
      </c>
      <c r="I18" s="13" t="s">
        <v>160</v>
      </c>
      <c r="J18" s="13" t="s">
        <v>52</v>
      </c>
      <c r="K18" s="13" t="s">
        <v>52</v>
      </c>
      <c r="L18" s="13" t="s">
        <v>52</v>
      </c>
      <c r="M18" s="13" t="s">
        <v>52</v>
      </c>
      <c r="N18" s="1" t="s">
        <v>52</v>
      </c>
    </row>
    <row r="19" spans="1:14" ht="30" customHeight="1" x14ac:dyDescent="0.3">
      <c r="A19" s="13" t="s">
        <v>166</v>
      </c>
      <c r="B19" s="13" t="s">
        <v>163</v>
      </c>
      <c r="C19" s="13" t="s">
        <v>164</v>
      </c>
      <c r="D19" s="13" t="s">
        <v>155</v>
      </c>
      <c r="E19" s="23">
        <f>일위대가!F119</f>
        <v>366198</v>
      </c>
      <c r="F19" s="23">
        <f>일위대가!H119</f>
        <v>2117879</v>
      </c>
      <c r="G19" s="23">
        <f>일위대가!J119</f>
        <v>105817</v>
      </c>
      <c r="H19" s="23">
        <f t="shared" si="0"/>
        <v>2589894</v>
      </c>
      <c r="I19" s="13" t="s">
        <v>165</v>
      </c>
      <c r="J19" s="13" t="s">
        <v>52</v>
      </c>
      <c r="K19" s="13" t="s">
        <v>52</v>
      </c>
      <c r="L19" s="13" t="s">
        <v>52</v>
      </c>
      <c r="M19" s="13" t="s">
        <v>52</v>
      </c>
      <c r="N19" s="1" t="s">
        <v>52</v>
      </c>
    </row>
    <row r="20" spans="1:14" ht="30" customHeight="1" x14ac:dyDescent="0.3">
      <c r="A20" s="13" t="s">
        <v>170</v>
      </c>
      <c r="B20" s="13" t="s">
        <v>168</v>
      </c>
      <c r="C20" s="13" t="s">
        <v>164</v>
      </c>
      <c r="D20" s="13" t="s">
        <v>155</v>
      </c>
      <c r="E20" s="23">
        <f>일위대가!F125</f>
        <v>317954</v>
      </c>
      <c r="F20" s="23">
        <f>일위대가!H125</f>
        <v>1838857</v>
      </c>
      <c r="G20" s="23">
        <f>일위대가!J125</f>
        <v>91876</v>
      </c>
      <c r="H20" s="23">
        <f t="shared" si="0"/>
        <v>2248687</v>
      </c>
      <c r="I20" s="13" t="s">
        <v>169</v>
      </c>
      <c r="J20" s="13" t="s">
        <v>52</v>
      </c>
      <c r="K20" s="13" t="s">
        <v>52</v>
      </c>
      <c r="L20" s="13" t="s">
        <v>52</v>
      </c>
      <c r="M20" s="13" t="s">
        <v>52</v>
      </c>
      <c r="N20" s="1" t="s">
        <v>52</v>
      </c>
    </row>
    <row r="21" spans="1:14" ht="30" customHeight="1" x14ac:dyDescent="0.3">
      <c r="A21" s="13" t="s">
        <v>177</v>
      </c>
      <c r="B21" s="13" t="s">
        <v>174</v>
      </c>
      <c r="C21" s="13" t="s">
        <v>175</v>
      </c>
      <c r="D21" s="13" t="s">
        <v>73</v>
      </c>
      <c r="E21" s="23">
        <f>일위대가!F131</f>
        <v>12186</v>
      </c>
      <c r="F21" s="23">
        <f>일위대가!H131</f>
        <v>8281</v>
      </c>
      <c r="G21" s="23">
        <f>일위대가!J131</f>
        <v>331</v>
      </c>
      <c r="H21" s="23">
        <f t="shared" si="0"/>
        <v>20798</v>
      </c>
      <c r="I21" s="13" t="s">
        <v>176</v>
      </c>
      <c r="J21" s="13" t="s">
        <v>52</v>
      </c>
      <c r="K21" s="13" t="s">
        <v>52</v>
      </c>
      <c r="L21" s="13" t="s">
        <v>52</v>
      </c>
      <c r="M21" s="13" t="s">
        <v>52</v>
      </c>
      <c r="N21" s="1" t="s">
        <v>52</v>
      </c>
    </row>
    <row r="22" spans="1:14" ht="30" customHeight="1" x14ac:dyDescent="0.3">
      <c r="A22" s="13" t="s">
        <v>182</v>
      </c>
      <c r="B22" s="13" t="s">
        <v>179</v>
      </c>
      <c r="C22" s="13" t="s">
        <v>180</v>
      </c>
      <c r="D22" s="13" t="s">
        <v>73</v>
      </c>
      <c r="E22" s="23">
        <f>일위대가!F137</f>
        <v>37858</v>
      </c>
      <c r="F22" s="23">
        <f>일위대가!H137</f>
        <v>61187</v>
      </c>
      <c r="G22" s="23">
        <f>일위대가!J137</f>
        <v>1070</v>
      </c>
      <c r="H22" s="23">
        <f t="shared" si="0"/>
        <v>100115</v>
      </c>
      <c r="I22" s="13" t="s">
        <v>181</v>
      </c>
      <c r="J22" s="13" t="s">
        <v>52</v>
      </c>
      <c r="K22" s="13" t="s">
        <v>52</v>
      </c>
      <c r="L22" s="13" t="s">
        <v>52</v>
      </c>
      <c r="M22" s="13" t="s">
        <v>52</v>
      </c>
      <c r="N22" s="1" t="s">
        <v>52</v>
      </c>
    </row>
    <row r="23" spans="1:14" ht="30" customHeight="1" x14ac:dyDescent="0.3">
      <c r="A23" s="13" t="s">
        <v>186</v>
      </c>
      <c r="B23" s="13" t="s">
        <v>179</v>
      </c>
      <c r="C23" s="13" t="s">
        <v>184</v>
      </c>
      <c r="D23" s="13" t="s">
        <v>73</v>
      </c>
      <c r="E23" s="23">
        <f>일위대가!F142</f>
        <v>23833</v>
      </c>
      <c r="F23" s="23">
        <f>일위대가!H142</f>
        <v>39909</v>
      </c>
      <c r="G23" s="23">
        <f>일위대가!J142</f>
        <v>494</v>
      </c>
      <c r="H23" s="23">
        <f t="shared" si="0"/>
        <v>64236</v>
      </c>
      <c r="I23" s="13" t="s">
        <v>185</v>
      </c>
      <c r="J23" s="13" t="s">
        <v>52</v>
      </c>
      <c r="K23" s="13" t="s">
        <v>52</v>
      </c>
      <c r="L23" s="13" t="s">
        <v>52</v>
      </c>
      <c r="M23" s="13" t="s">
        <v>52</v>
      </c>
      <c r="N23" s="1" t="s">
        <v>52</v>
      </c>
    </row>
    <row r="24" spans="1:14" ht="30" customHeight="1" x14ac:dyDescent="0.3">
      <c r="A24" s="13" t="s">
        <v>190</v>
      </c>
      <c r="B24" s="13" t="s">
        <v>179</v>
      </c>
      <c r="C24" s="13" t="s">
        <v>188</v>
      </c>
      <c r="D24" s="13" t="s">
        <v>73</v>
      </c>
      <c r="E24" s="23">
        <f>일위대가!F147</f>
        <v>51883</v>
      </c>
      <c r="F24" s="23">
        <f>일위대가!H147</f>
        <v>82465</v>
      </c>
      <c r="G24" s="23">
        <f>일위대가!J147</f>
        <v>1646</v>
      </c>
      <c r="H24" s="23">
        <f t="shared" si="0"/>
        <v>135994</v>
      </c>
      <c r="I24" s="13" t="s">
        <v>189</v>
      </c>
      <c r="J24" s="13" t="s">
        <v>52</v>
      </c>
      <c r="K24" s="13" t="s">
        <v>52</v>
      </c>
      <c r="L24" s="13" t="s">
        <v>52</v>
      </c>
      <c r="M24" s="13" t="s">
        <v>52</v>
      </c>
      <c r="N24" s="1" t="s">
        <v>52</v>
      </c>
    </row>
    <row r="25" spans="1:14" ht="30" customHeight="1" x14ac:dyDescent="0.3">
      <c r="A25" s="13" t="s">
        <v>195</v>
      </c>
      <c r="B25" s="13" t="s">
        <v>192</v>
      </c>
      <c r="C25" s="13" t="s">
        <v>193</v>
      </c>
      <c r="D25" s="13" t="s">
        <v>155</v>
      </c>
      <c r="E25" s="23">
        <f>일위대가!F155</f>
        <v>5554500</v>
      </c>
      <c r="F25" s="23">
        <f>일위대가!H155</f>
        <v>796380</v>
      </c>
      <c r="G25" s="23">
        <f>일위대가!J155</f>
        <v>23891</v>
      </c>
      <c r="H25" s="23">
        <f t="shared" si="0"/>
        <v>6374771</v>
      </c>
      <c r="I25" s="13" t="s">
        <v>194</v>
      </c>
      <c r="J25" s="13" t="s">
        <v>52</v>
      </c>
      <c r="K25" s="13" t="s">
        <v>52</v>
      </c>
      <c r="L25" s="13" t="s">
        <v>52</v>
      </c>
      <c r="M25" s="13" t="s">
        <v>52</v>
      </c>
      <c r="N25" s="1" t="s">
        <v>52</v>
      </c>
    </row>
    <row r="26" spans="1:14" ht="30" customHeight="1" x14ac:dyDescent="0.3">
      <c r="A26" s="13" t="s">
        <v>226</v>
      </c>
      <c r="B26" s="13" t="s">
        <v>222</v>
      </c>
      <c r="C26" s="13" t="s">
        <v>223</v>
      </c>
      <c r="D26" s="13" t="s">
        <v>224</v>
      </c>
      <c r="E26" s="23">
        <f>일위대가!F160</f>
        <v>599</v>
      </c>
      <c r="F26" s="23">
        <f>일위대가!H160</f>
        <v>5228</v>
      </c>
      <c r="G26" s="23">
        <f>일위대가!J160</f>
        <v>0</v>
      </c>
      <c r="H26" s="23">
        <f t="shared" si="0"/>
        <v>5827</v>
      </c>
      <c r="I26" s="13" t="s">
        <v>225</v>
      </c>
      <c r="J26" s="13" t="s">
        <v>52</v>
      </c>
      <c r="K26" s="13" t="s">
        <v>52</v>
      </c>
      <c r="L26" s="13" t="s">
        <v>52</v>
      </c>
      <c r="M26" s="13" t="s">
        <v>807</v>
      </c>
      <c r="N26" s="1" t="s">
        <v>52</v>
      </c>
    </row>
    <row r="27" spans="1:14" ht="30" customHeight="1" x14ac:dyDescent="0.3">
      <c r="A27" s="13" t="s">
        <v>233</v>
      </c>
      <c r="B27" s="13" t="s">
        <v>230</v>
      </c>
      <c r="C27" s="13" t="s">
        <v>231</v>
      </c>
      <c r="D27" s="13" t="s">
        <v>224</v>
      </c>
      <c r="E27" s="23">
        <f>일위대가!F168</f>
        <v>33814</v>
      </c>
      <c r="F27" s="23">
        <f>일위대가!H168</f>
        <v>38624</v>
      </c>
      <c r="G27" s="23">
        <f>일위대가!J168</f>
        <v>788</v>
      </c>
      <c r="H27" s="23">
        <f t="shared" si="0"/>
        <v>73226</v>
      </c>
      <c r="I27" s="13" t="s">
        <v>232</v>
      </c>
      <c r="J27" s="13" t="s">
        <v>52</v>
      </c>
      <c r="K27" s="13" t="s">
        <v>52</v>
      </c>
      <c r="L27" s="13" t="s">
        <v>52</v>
      </c>
      <c r="M27" s="13" t="s">
        <v>52</v>
      </c>
      <c r="N27" s="1" t="s">
        <v>52</v>
      </c>
    </row>
    <row r="28" spans="1:14" ht="30" customHeight="1" x14ac:dyDescent="0.3">
      <c r="A28" s="13" t="s">
        <v>238</v>
      </c>
      <c r="B28" s="13" t="s">
        <v>235</v>
      </c>
      <c r="C28" s="13" t="s">
        <v>236</v>
      </c>
      <c r="D28" s="13" t="s">
        <v>224</v>
      </c>
      <c r="E28" s="23">
        <f>일위대가!F179</f>
        <v>111712</v>
      </c>
      <c r="F28" s="23">
        <f>일위대가!H179</f>
        <v>103546</v>
      </c>
      <c r="G28" s="23">
        <f>일위대가!J179</f>
        <v>1502</v>
      </c>
      <c r="H28" s="23">
        <f t="shared" si="0"/>
        <v>216760</v>
      </c>
      <c r="I28" s="13" t="s">
        <v>237</v>
      </c>
      <c r="J28" s="13" t="s">
        <v>52</v>
      </c>
      <c r="K28" s="13" t="s">
        <v>52</v>
      </c>
      <c r="L28" s="13" t="s">
        <v>52</v>
      </c>
      <c r="M28" s="13" t="s">
        <v>52</v>
      </c>
      <c r="N28" s="1" t="s">
        <v>52</v>
      </c>
    </row>
    <row r="29" spans="1:14" ht="30" customHeight="1" x14ac:dyDescent="0.3">
      <c r="A29" s="13" t="s">
        <v>242</v>
      </c>
      <c r="B29" s="13" t="s">
        <v>235</v>
      </c>
      <c r="C29" s="13" t="s">
        <v>240</v>
      </c>
      <c r="D29" s="13" t="s">
        <v>224</v>
      </c>
      <c r="E29" s="23">
        <f>일위대가!F190</f>
        <v>167283</v>
      </c>
      <c r="F29" s="23">
        <f>일위대가!H190</f>
        <v>152983</v>
      </c>
      <c r="G29" s="23">
        <f>일위대가!J190</f>
        <v>1991</v>
      </c>
      <c r="H29" s="23">
        <f t="shared" si="0"/>
        <v>322257</v>
      </c>
      <c r="I29" s="13" t="s">
        <v>241</v>
      </c>
      <c r="J29" s="13" t="s">
        <v>52</v>
      </c>
      <c r="K29" s="13" t="s">
        <v>52</v>
      </c>
      <c r="L29" s="13" t="s">
        <v>52</v>
      </c>
      <c r="M29" s="13" t="s">
        <v>52</v>
      </c>
      <c r="N29" s="1" t="s">
        <v>52</v>
      </c>
    </row>
    <row r="30" spans="1:14" ht="30" customHeight="1" x14ac:dyDescent="0.3">
      <c r="A30" s="13" t="s">
        <v>247</v>
      </c>
      <c r="B30" s="13" t="s">
        <v>244</v>
      </c>
      <c r="C30" s="13" t="s">
        <v>245</v>
      </c>
      <c r="D30" s="13" t="s">
        <v>155</v>
      </c>
      <c r="E30" s="23">
        <f>일위대가!F197</f>
        <v>17852</v>
      </c>
      <c r="F30" s="23">
        <f>일위대가!H197</f>
        <v>19578</v>
      </c>
      <c r="G30" s="23">
        <f>일위대가!J197</f>
        <v>783</v>
      </c>
      <c r="H30" s="23">
        <f t="shared" si="0"/>
        <v>38213</v>
      </c>
      <c r="I30" s="13" t="s">
        <v>246</v>
      </c>
      <c r="J30" s="13" t="s">
        <v>52</v>
      </c>
      <c r="K30" s="13" t="s">
        <v>52</v>
      </c>
      <c r="L30" s="13" t="s">
        <v>52</v>
      </c>
      <c r="M30" s="13" t="s">
        <v>52</v>
      </c>
      <c r="N30" s="1" t="s">
        <v>52</v>
      </c>
    </row>
    <row r="31" spans="1:14" ht="30" customHeight="1" x14ac:dyDescent="0.3">
      <c r="A31" s="13" t="s">
        <v>253</v>
      </c>
      <c r="B31" s="13" t="s">
        <v>249</v>
      </c>
      <c r="C31" s="13" t="s">
        <v>250</v>
      </c>
      <c r="D31" s="13" t="s">
        <v>251</v>
      </c>
      <c r="E31" s="23">
        <f>일위대가!F205</f>
        <v>21521</v>
      </c>
      <c r="F31" s="23">
        <f>일위대가!H205</f>
        <v>34721</v>
      </c>
      <c r="G31" s="23">
        <f>일위대가!J205</f>
        <v>1054</v>
      </c>
      <c r="H31" s="23">
        <f t="shared" si="0"/>
        <v>57296</v>
      </c>
      <c r="I31" s="13" t="s">
        <v>252</v>
      </c>
      <c r="J31" s="13" t="s">
        <v>52</v>
      </c>
      <c r="K31" s="13" t="s">
        <v>52</v>
      </c>
      <c r="L31" s="13" t="s">
        <v>52</v>
      </c>
      <c r="M31" s="13" t="s">
        <v>52</v>
      </c>
      <c r="N31" s="1" t="s">
        <v>52</v>
      </c>
    </row>
    <row r="32" spans="1:14" ht="30" customHeight="1" x14ac:dyDescent="0.3">
      <c r="A32" s="13" t="s">
        <v>260</v>
      </c>
      <c r="B32" s="13" t="s">
        <v>257</v>
      </c>
      <c r="C32" s="13" t="s">
        <v>258</v>
      </c>
      <c r="D32" s="13" t="s">
        <v>224</v>
      </c>
      <c r="E32" s="23">
        <f>일위대가!F211</f>
        <v>2250</v>
      </c>
      <c r="F32" s="23">
        <f>일위대가!H211</f>
        <v>2734</v>
      </c>
      <c r="G32" s="23">
        <f>일위대가!J211</f>
        <v>0</v>
      </c>
      <c r="H32" s="23">
        <f t="shared" si="0"/>
        <v>4984</v>
      </c>
      <c r="I32" s="13" t="s">
        <v>259</v>
      </c>
      <c r="J32" s="13" t="s">
        <v>52</v>
      </c>
      <c r="K32" s="13" t="s">
        <v>52</v>
      </c>
      <c r="L32" s="13" t="s">
        <v>52</v>
      </c>
      <c r="M32" s="13" t="s">
        <v>898</v>
      </c>
      <c r="N32" s="1" t="s">
        <v>52</v>
      </c>
    </row>
    <row r="33" spans="1:14" ht="30" customHeight="1" x14ac:dyDescent="0.3">
      <c r="A33" s="13" t="s">
        <v>268</v>
      </c>
      <c r="B33" s="13" t="s">
        <v>264</v>
      </c>
      <c r="C33" s="13" t="s">
        <v>265</v>
      </c>
      <c r="D33" s="13" t="s">
        <v>266</v>
      </c>
      <c r="E33" s="23">
        <f>일위대가!F217</f>
        <v>139052</v>
      </c>
      <c r="F33" s="23">
        <f>일위대가!H217</f>
        <v>304256</v>
      </c>
      <c r="G33" s="23">
        <f>일위대가!J217</f>
        <v>13518</v>
      </c>
      <c r="H33" s="23">
        <f t="shared" si="0"/>
        <v>456826</v>
      </c>
      <c r="I33" s="13" t="s">
        <v>267</v>
      </c>
      <c r="J33" s="13" t="s">
        <v>52</v>
      </c>
      <c r="K33" s="13" t="s">
        <v>52</v>
      </c>
      <c r="L33" s="13" t="s">
        <v>52</v>
      </c>
      <c r="M33" s="13" t="s">
        <v>52</v>
      </c>
      <c r="N33" s="1" t="s">
        <v>52</v>
      </c>
    </row>
    <row r="34" spans="1:14" ht="30" customHeight="1" x14ac:dyDescent="0.3">
      <c r="A34" s="13" t="s">
        <v>273</v>
      </c>
      <c r="B34" s="13" t="s">
        <v>270</v>
      </c>
      <c r="C34" s="13" t="s">
        <v>271</v>
      </c>
      <c r="D34" s="13" t="s">
        <v>266</v>
      </c>
      <c r="E34" s="23">
        <f>일위대가!F223</f>
        <v>62498</v>
      </c>
      <c r="F34" s="23">
        <f>일위대가!H223</f>
        <v>136751</v>
      </c>
      <c r="G34" s="23">
        <f>일위대가!J223</f>
        <v>6076</v>
      </c>
      <c r="H34" s="23">
        <f t="shared" si="0"/>
        <v>205325</v>
      </c>
      <c r="I34" s="13" t="s">
        <v>272</v>
      </c>
      <c r="J34" s="13" t="s">
        <v>52</v>
      </c>
      <c r="K34" s="13" t="s">
        <v>52</v>
      </c>
      <c r="L34" s="13" t="s">
        <v>52</v>
      </c>
      <c r="M34" s="13" t="s">
        <v>52</v>
      </c>
      <c r="N34" s="1" t="s">
        <v>52</v>
      </c>
    </row>
    <row r="35" spans="1:14" ht="30" customHeight="1" x14ac:dyDescent="0.3">
      <c r="A35" s="13" t="s">
        <v>278</v>
      </c>
      <c r="B35" s="13" t="s">
        <v>275</v>
      </c>
      <c r="C35" s="13" t="s">
        <v>276</v>
      </c>
      <c r="D35" s="13" t="s">
        <v>266</v>
      </c>
      <c r="E35" s="23">
        <f>일위대가!F229</f>
        <v>59223</v>
      </c>
      <c r="F35" s="23">
        <f>일위대가!H229</f>
        <v>129585</v>
      </c>
      <c r="G35" s="23">
        <f>일위대가!J229</f>
        <v>5757</v>
      </c>
      <c r="H35" s="23">
        <f t="shared" si="0"/>
        <v>194565</v>
      </c>
      <c r="I35" s="13" t="s">
        <v>277</v>
      </c>
      <c r="J35" s="13" t="s">
        <v>52</v>
      </c>
      <c r="K35" s="13" t="s">
        <v>52</v>
      </c>
      <c r="L35" s="13" t="s">
        <v>52</v>
      </c>
      <c r="M35" s="13" t="s">
        <v>52</v>
      </c>
      <c r="N35" s="1" t="s">
        <v>52</v>
      </c>
    </row>
    <row r="36" spans="1:14" ht="30" customHeight="1" x14ac:dyDescent="0.3">
      <c r="A36" s="13" t="s">
        <v>283</v>
      </c>
      <c r="B36" s="13" t="s">
        <v>280</v>
      </c>
      <c r="C36" s="13" t="s">
        <v>281</v>
      </c>
      <c r="D36" s="13" t="s">
        <v>266</v>
      </c>
      <c r="E36" s="23">
        <f>일위대가!F236</f>
        <v>107784</v>
      </c>
      <c r="F36" s="23">
        <f>일위대가!H236</f>
        <v>292310</v>
      </c>
      <c r="G36" s="23">
        <f>일위대가!J236</f>
        <v>13800</v>
      </c>
      <c r="H36" s="23">
        <f t="shared" ref="H36:H67" si="1">E36+F36+G36</f>
        <v>413894</v>
      </c>
      <c r="I36" s="13" t="s">
        <v>282</v>
      </c>
      <c r="J36" s="13" t="s">
        <v>52</v>
      </c>
      <c r="K36" s="13" t="s">
        <v>52</v>
      </c>
      <c r="L36" s="13" t="s">
        <v>52</v>
      </c>
      <c r="M36" s="13" t="s">
        <v>52</v>
      </c>
      <c r="N36" s="1" t="s">
        <v>52</v>
      </c>
    </row>
    <row r="37" spans="1:14" ht="30" customHeight="1" x14ac:dyDescent="0.3">
      <c r="A37" s="13" t="s">
        <v>288</v>
      </c>
      <c r="B37" s="13" t="s">
        <v>285</v>
      </c>
      <c r="C37" s="13" t="s">
        <v>286</v>
      </c>
      <c r="D37" s="13" t="s">
        <v>266</v>
      </c>
      <c r="E37" s="23">
        <f>일위대가!F242</f>
        <v>179582</v>
      </c>
      <c r="F37" s="23">
        <f>일위대가!H242</f>
        <v>392936</v>
      </c>
      <c r="G37" s="23">
        <f>일위대가!J242</f>
        <v>17457</v>
      </c>
      <c r="H37" s="23">
        <f t="shared" si="1"/>
        <v>589975</v>
      </c>
      <c r="I37" s="13" t="s">
        <v>287</v>
      </c>
      <c r="J37" s="13" t="s">
        <v>52</v>
      </c>
      <c r="K37" s="13" t="s">
        <v>52</v>
      </c>
      <c r="L37" s="13" t="s">
        <v>52</v>
      </c>
      <c r="M37" s="13" t="s">
        <v>52</v>
      </c>
      <c r="N37" s="1" t="s">
        <v>52</v>
      </c>
    </row>
    <row r="38" spans="1:14" ht="30" customHeight="1" x14ac:dyDescent="0.3">
      <c r="A38" s="13" t="s">
        <v>292</v>
      </c>
      <c r="B38" s="13" t="s">
        <v>290</v>
      </c>
      <c r="C38" s="13" t="s">
        <v>281</v>
      </c>
      <c r="D38" s="13" t="s">
        <v>266</v>
      </c>
      <c r="E38" s="23">
        <f>일위대가!F249</f>
        <v>2068715</v>
      </c>
      <c r="F38" s="23">
        <f>일위대가!H249</f>
        <v>1079811</v>
      </c>
      <c r="G38" s="23">
        <f>일위대가!J249</f>
        <v>26057</v>
      </c>
      <c r="H38" s="23">
        <f t="shared" si="1"/>
        <v>3174583</v>
      </c>
      <c r="I38" s="13" t="s">
        <v>291</v>
      </c>
      <c r="J38" s="13" t="s">
        <v>52</v>
      </c>
      <c r="K38" s="13" t="s">
        <v>52</v>
      </c>
      <c r="L38" s="13" t="s">
        <v>52</v>
      </c>
      <c r="M38" s="13" t="s">
        <v>52</v>
      </c>
      <c r="N38" s="1" t="s">
        <v>52</v>
      </c>
    </row>
    <row r="39" spans="1:14" ht="30" customHeight="1" x14ac:dyDescent="0.3">
      <c r="A39" s="13" t="s">
        <v>297</v>
      </c>
      <c r="B39" s="13" t="s">
        <v>294</v>
      </c>
      <c r="C39" s="13" t="s">
        <v>295</v>
      </c>
      <c r="D39" s="13" t="s">
        <v>266</v>
      </c>
      <c r="E39" s="23">
        <f>일위대가!F256</f>
        <v>1051292</v>
      </c>
      <c r="F39" s="23">
        <f>일위대가!H256</f>
        <v>789156</v>
      </c>
      <c r="G39" s="23">
        <f>일위대가!J256</f>
        <v>17548</v>
      </c>
      <c r="H39" s="23">
        <f t="shared" si="1"/>
        <v>1857996</v>
      </c>
      <c r="I39" s="13" t="s">
        <v>296</v>
      </c>
      <c r="J39" s="13" t="s">
        <v>52</v>
      </c>
      <c r="K39" s="13" t="s">
        <v>52</v>
      </c>
      <c r="L39" s="13" t="s">
        <v>52</v>
      </c>
      <c r="M39" s="13" t="s">
        <v>52</v>
      </c>
      <c r="N39" s="1" t="s">
        <v>52</v>
      </c>
    </row>
    <row r="40" spans="1:14" ht="30" customHeight="1" x14ac:dyDescent="0.3">
      <c r="A40" s="13" t="s">
        <v>302</v>
      </c>
      <c r="B40" s="13" t="s">
        <v>299</v>
      </c>
      <c r="C40" s="13" t="s">
        <v>300</v>
      </c>
      <c r="D40" s="13" t="s">
        <v>266</v>
      </c>
      <c r="E40" s="23">
        <f>일위대가!F264</f>
        <v>678745</v>
      </c>
      <c r="F40" s="23">
        <f>일위대가!H264</f>
        <v>96044</v>
      </c>
      <c r="G40" s="23">
        <f>일위대가!J264</f>
        <v>2957</v>
      </c>
      <c r="H40" s="23">
        <f t="shared" si="1"/>
        <v>777746</v>
      </c>
      <c r="I40" s="13" t="s">
        <v>301</v>
      </c>
      <c r="J40" s="13" t="s">
        <v>52</v>
      </c>
      <c r="K40" s="13" t="s">
        <v>52</v>
      </c>
      <c r="L40" s="13" t="s">
        <v>52</v>
      </c>
      <c r="M40" s="13" t="s">
        <v>52</v>
      </c>
      <c r="N40" s="1" t="s">
        <v>52</v>
      </c>
    </row>
    <row r="41" spans="1:14" ht="30" customHeight="1" x14ac:dyDescent="0.3">
      <c r="A41" s="13" t="s">
        <v>307</v>
      </c>
      <c r="B41" s="13" t="s">
        <v>304</v>
      </c>
      <c r="C41" s="13" t="s">
        <v>305</v>
      </c>
      <c r="D41" s="13" t="s">
        <v>266</v>
      </c>
      <c r="E41" s="23">
        <f>일위대가!F272</f>
        <v>519100</v>
      </c>
      <c r="F41" s="23">
        <f>일위대가!H272</f>
        <v>130440</v>
      </c>
      <c r="G41" s="23">
        <f>일위대가!J272</f>
        <v>3853</v>
      </c>
      <c r="H41" s="23">
        <f t="shared" si="1"/>
        <v>653393</v>
      </c>
      <c r="I41" s="13" t="s">
        <v>306</v>
      </c>
      <c r="J41" s="13" t="s">
        <v>52</v>
      </c>
      <c r="K41" s="13" t="s">
        <v>52</v>
      </c>
      <c r="L41" s="13" t="s">
        <v>52</v>
      </c>
      <c r="M41" s="13" t="s">
        <v>52</v>
      </c>
      <c r="N41" s="1" t="s">
        <v>52</v>
      </c>
    </row>
    <row r="42" spans="1:14" ht="30" customHeight="1" x14ac:dyDescent="0.3">
      <c r="A42" s="13" t="s">
        <v>312</v>
      </c>
      <c r="B42" s="13" t="s">
        <v>309</v>
      </c>
      <c r="C42" s="13" t="s">
        <v>310</v>
      </c>
      <c r="D42" s="13" t="s">
        <v>266</v>
      </c>
      <c r="E42" s="23">
        <f>일위대가!F280</f>
        <v>508142</v>
      </c>
      <c r="F42" s="23">
        <f>일위대가!H280</f>
        <v>96044</v>
      </c>
      <c r="G42" s="23">
        <f>일위대가!J280</f>
        <v>2957</v>
      </c>
      <c r="H42" s="23">
        <f t="shared" si="1"/>
        <v>607143</v>
      </c>
      <c r="I42" s="13" t="s">
        <v>311</v>
      </c>
      <c r="J42" s="13" t="s">
        <v>52</v>
      </c>
      <c r="K42" s="13" t="s">
        <v>52</v>
      </c>
      <c r="L42" s="13" t="s">
        <v>52</v>
      </c>
      <c r="M42" s="13" t="s">
        <v>52</v>
      </c>
      <c r="N42" s="1" t="s">
        <v>52</v>
      </c>
    </row>
    <row r="43" spans="1:14" ht="30" customHeight="1" x14ac:dyDescent="0.3">
      <c r="A43" s="13" t="s">
        <v>317</v>
      </c>
      <c r="B43" s="13" t="s">
        <v>314</v>
      </c>
      <c r="C43" s="13" t="s">
        <v>315</v>
      </c>
      <c r="D43" s="13" t="s">
        <v>266</v>
      </c>
      <c r="E43" s="23">
        <f>일위대가!F288</f>
        <v>410350</v>
      </c>
      <c r="F43" s="23">
        <f>일위대가!H288</f>
        <v>130440</v>
      </c>
      <c r="G43" s="23">
        <f>일위대가!J288</f>
        <v>3853</v>
      </c>
      <c r="H43" s="23">
        <f t="shared" si="1"/>
        <v>544643</v>
      </c>
      <c r="I43" s="13" t="s">
        <v>316</v>
      </c>
      <c r="J43" s="13" t="s">
        <v>52</v>
      </c>
      <c r="K43" s="13" t="s">
        <v>52</v>
      </c>
      <c r="L43" s="13" t="s">
        <v>52</v>
      </c>
      <c r="M43" s="13" t="s">
        <v>52</v>
      </c>
      <c r="N43" s="1" t="s">
        <v>52</v>
      </c>
    </row>
    <row r="44" spans="1:14" ht="30" customHeight="1" x14ac:dyDescent="0.3">
      <c r="A44" s="13" t="s">
        <v>326</v>
      </c>
      <c r="B44" s="13" t="s">
        <v>323</v>
      </c>
      <c r="C44" s="13" t="s">
        <v>324</v>
      </c>
      <c r="D44" s="13" t="s">
        <v>73</v>
      </c>
      <c r="E44" s="23">
        <f>일위대가!F293</f>
        <v>0</v>
      </c>
      <c r="F44" s="23">
        <f>일위대가!H293</f>
        <v>31575</v>
      </c>
      <c r="G44" s="23">
        <f>일위대가!J293</f>
        <v>0</v>
      </c>
      <c r="H44" s="23">
        <f t="shared" si="1"/>
        <v>31575</v>
      </c>
      <c r="I44" s="13" t="s">
        <v>325</v>
      </c>
      <c r="J44" s="13" t="s">
        <v>52</v>
      </c>
      <c r="K44" s="13" t="s">
        <v>52</v>
      </c>
      <c r="L44" s="13" t="s">
        <v>52</v>
      </c>
      <c r="M44" s="13" t="s">
        <v>1038</v>
      </c>
      <c r="N44" s="1" t="s">
        <v>52</v>
      </c>
    </row>
    <row r="45" spans="1:14" ht="30" customHeight="1" x14ac:dyDescent="0.3">
      <c r="A45" s="13" t="s">
        <v>331</v>
      </c>
      <c r="B45" s="13" t="s">
        <v>328</v>
      </c>
      <c r="C45" s="13" t="s">
        <v>329</v>
      </c>
      <c r="D45" s="13" t="s">
        <v>224</v>
      </c>
      <c r="E45" s="23">
        <f>일위대가!F297</f>
        <v>299</v>
      </c>
      <c r="F45" s="23">
        <f>일위대가!H297</f>
        <v>0</v>
      </c>
      <c r="G45" s="23">
        <f>일위대가!J297</f>
        <v>0</v>
      </c>
      <c r="H45" s="23">
        <f t="shared" si="1"/>
        <v>299</v>
      </c>
      <c r="I45" s="13" t="s">
        <v>330</v>
      </c>
      <c r="J45" s="13" t="s">
        <v>52</v>
      </c>
      <c r="K45" s="13" t="s">
        <v>52</v>
      </c>
      <c r="L45" s="13" t="s">
        <v>52</v>
      </c>
      <c r="M45" s="13" t="s">
        <v>807</v>
      </c>
      <c r="N45" s="1" t="s">
        <v>52</v>
      </c>
    </row>
    <row r="46" spans="1:14" ht="30" customHeight="1" x14ac:dyDescent="0.3">
      <c r="A46" s="13" t="s">
        <v>338</v>
      </c>
      <c r="B46" s="13" t="s">
        <v>335</v>
      </c>
      <c r="C46" s="13" t="s">
        <v>336</v>
      </c>
      <c r="D46" s="13" t="s">
        <v>73</v>
      </c>
      <c r="E46" s="23">
        <f>일위대가!F303</f>
        <v>1197</v>
      </c>
      <c r="F46" s="23">
        <f>일위대가!H303</f>
        <v>9802</v>
      </c>
      <c r="G46" s="23">
        <f>일위대가!J303</f>
        <v>0</v>
      </c>
      <c r="H46" s="23">
        <f t="shared" si="1"/>
        <v>10999</v>
      </c>
      <c r="I46" s="13" t="s">
        <v>337</v>
      </c>
      <c r="J46" s="13" t="s">
        <v>52</v>
      </c>
      <c r="K46" s="13" t="s">
        <v>52</v>
      </c>
      <c r="L46" s="13" t="s">
        <v>52</v>
      </c>
      <c r="M46" s="13" t="s">
        <v>1046</v>
      </c>
      <c r="N46" s="1" t="s">
        <v>52</v>
      </c>
    </row>
    <row r="47" spans="1:14" ht="30" customHeight="1" x14ac:dyDescent="0.3">
      <c r="A47" s="13" t="s">
        <v>342</v>
      </c>
      <c r="B47" s="13" t="s">
        <v>335</v>
      </c>
      <c r="C47" s="13" t="s">
        <v>340</v>
      </c>
      <c r="D47" s="13" t="s">
        <v>73</v>
      </c>
      <c r="E47" s="23">
        <f>일위대가!F309</f>
        <v>1086</v>
      </c>
      <c r="F47" s="23">
        <f>일위대가!H309</f>
        <v>9802</v>
      </c>
      <c r="G47" s="23">
        <f>일위대가!J309</f>
        <v>0</v>
      </c>
      <c r="H47" s="23">
        <f t="shared" si="1"/>
        <v>10888</v>
      </c>
      <c r="I47" s="13" t="s">
        <v>341</v>
      </c>
      <c r="J47" s="13" t="s">
        <v>52</v>
      </c>
      <c r="K47" s="13" t="s">
        <v>52</v>
      </c>
      <c r="L47" s="13" t="s">
        <v>52</v>
      </c>
      <c r="M47" s="13" t="s">
        <v>1046</v>
      </c>
      <c r="N47" s="1" t="s">
        <v>52</v>
      </c>
    </row>
    <row r="48" spans="1:14" ht="30" customHeight="1" x14ac:dyDescent="0.3">
      <c r="A48" s="13" t="s">
        <v>346</v>
      </c>
      <c r="B48" s="13" t="s">
        <v>335</v>
      </c>
      <c r="C48" s="13" t="s">
        <v>344</v>
      </c>
      <c r="D48" s="13" t="s">
        <v>73</v>
      </c>
      <c r="E48" s="23">
        <f>일위대가!F315</f>
        <v>1732</v>
      </c>
      <c r="F48" s="23">
        <f>일위대가!H315</f>
        <v>17926</v>
      </c>
      <c r="G48" s="23">
        <f>일위대가!J315</f>
        <v>0</v>
      </c>
      <c r="H48" s="23">
        <f t="shared" si="1"/>
        <v>19658</v>
      </c>
      <c r="I48" s="13" t="s">
        <v>345</v>
      </c>
      <c r="J48" s="13" t="s">
        <v>52</v>
      </c>
      <c r="K48" s="13" t="s">
        <v>52</v>
      </c>
      <c r="L48" s="13" t="s">
        <v>52</v>
      </c>
      <c r="M48" s="13" t="s">
        <v>1073</v>
      </c>
      <c r="N48" s="1" t="s">
        <v>52</v>
      </c>
    </row>
    <row r="49" spans="1:14" ht="30" customHeight="1" x14ac:dyDescent="0.3">
      <c r="A49" s="13" t="s">
        <v>353</v>
      </c>
      <c r="B49" s="13" t="s">
        <v>350</v>
      </c>
      <c r="C49" s="13" t="s">
        <v>351</v>
      </c>
      <c r="D49" s="13" t="s">
        <v>88</v>
      </c>
      <c r="E49" s="23">
        <f>일위대가!F322</f>
        <v>2673</v>
      </c>
      <c r="F49" s="23">
        <f>일위대가!H322</f>
        <v>267395</v>
      </c>
      <c r="G49" s="23">
        <f>일위대가!J322</f>
        <v>2387</v>
      </c>
      <c r="H49" s="23">
        <f t="shared" si="1"/>
        <v>272455</v>
      </c>
      <c r="I49" s="13" t="s">
        <v>352</v>
      </c>
      <c r="J49" s="13" t="s">
        <v>52</v>
      </c>
      <c r="K49" s="13" t="s">
        <v>52</v>
      </c>
      <c r="L49" s="13" t="s">
        <v>52</v>
      </c>
      <c r="M49" s="13" t="s">
        <v>1082</v>
      </c>
      <c r="N49" s="1" t="s">
        <v>52</v>
      </c>
    </row>
    <row r="50" spans="1:14" ht="30" customHeight="1" x14ac:dyDescent="0.3">
      <c r="A50" s="13" t="s">
        <v>358</v>
      </c>
      <c r="B50" s="13" t="s">
        <v>355</v>
      </c>
      <c r="C50" s="13" t="s">
        <v>356</v>
      </c>
      <c r="D50" s="13" t="s">
        <v>142</v>
      </c>
      <c r="E50" s="23">
        <f>일위대가!F326</f>
        <v>72845</v>
      </c>
      <c r="F50" s="23">
        <f>일위대가!H326</f>
        <v>1191744</v>
      </c>
      <c r="G50" s="23">
        <f>일위대가!J326</f>
        <v>0</v>
      </c>
      <c r="H50" s="23">
        <f t="shared" si="1"/>
        <v>1264589</v>
      </c>
      <c r="I50" s="13" t="s">
        <v>357</v>
      </c>
      <c r="J50" s="13" t="s">
        <v>52</v>
      </c>
      <c r="K50" s="13" t="s">
        <v>52</v>
      </c>
      <c r="L50" s="13" t="s">
        <v>52</v>
      </c>
      <c r="M50" s="13" t="s">
        <v>52</v>
      </c>
      <c r="N50" s="1" t="s">
        <v>52</v>
      </c>
    </row>
    <row r="51" spans="1:14" ht="30" customHeight="1" x14ac:dyDescent="0.3">
      <c r="A51" s="13" t="s">
        <v>363</v>
      </c>
      <c r="B51" s="13" t="s">
        <v>360</v>
      </c>
      <c r="C51" s="13" t="s">
        <v>361</v>
      </c>
      <c r="D51" s="13" t="s">
        <v>73</v>
      </c>
      <c r="E51" s="23">
        <f>일위대가!F330</f>
        <v>0</v>
      </c>
      <c r="F51" s="23">
        <f>일위대가!H330</f>
        <v>15157</v>
      </c>
      <c r="G51" s="23">
        <f>일위대가!J330</f>
        <v>0</v>
      </c>
      <c r="H51" s="23">
        <f t="shared" si="1"/>
        <v>15157</v>
      </c>
      <c r="I51" s="13" t="s">
        <v>362</v>
      </c>
      <c r="J51" s="13" t="s">
        <v>52</v>
      </c>
      <c r="K51" s="13" t="s">
        <v>52</v>
      </c>
      <c r="L51" s="13" t="s">
        <v>52</v>
      </c>
      <c r="M51" s="13" t="s">
        <v>52</v>
      </c>
      <c r="N51" s="1" t="s">
        <v>52</v>
      </c>
    </row>
    <row r="52" spans="1:14" ht="30" customHeight="1" x14ac:dyDescent="0.3">
      <c r="A52" s="13" t="s">
        <v>368</v>
      </c>
      <c r="B52" s="13" t="s">
        <v>365</v>
      </c>
      <c r="C52" s="13" t="s">
        <v>366</v>
      </c>
      <c r="D52" s="13" t="s">
        <v>73</v>
      </c>
      <c r="E52" s="23">
        <f>일위대가!F334</f>
        <v>0</v>
      </c>
      <c r="F52" s="23">
        <f>일위대가!H334</f>
        <v>15157</v>
      </c>
      <c r="G52" s="23">
        <f>일위대가!J334</f>
        <v>0</v>
      </c>
      <c r="H52" s="23">
        <f t="shared" si="1"/>
        <v>15157</v>
      </c>
      <c r="I52" s="13" t="s">
        <v>367</v>
      </c>
      <c r="J52" s="13" t="s">
        <v>52</v>
      </c>
      <c r="K52" s="13" t="s">
        <v>52</v>
      </c>
      <c r="L52" s="13" t="s">
        <v>52</v>
      </c>
      <c r="M52" s="13" t="s">
        <v>52</v>
      </c>
      <c r="N52" s="1" t="s">
        <v>52</v>
      </c>
    </row>
    <row r="53" spans="1:14" ht="30" customHeight="1" x14ac:dyDescent="0.3">
      <c r="A53" s="13" t="s">
        <v>373</v>
      </c>
      <c r="B53" s="13" t="s">
        <v>370</v>
      </c>
      <c r="C53" s="13" t="s">
        <v>371</v>
      </c>
      <c r="D53" s="13" t="s">
        <v>73</v>
      </c>
      <c r="E53" s="23">
        <f>일위대가!F338</f>
        <v>0</v>
      </c>
      <c r="F53" s="23">
        <f>일위대가!H338</f>
        <v>10324</v>
      </c>
      <c r="G53" s="23">
        <f>일위대가!J338</f>
        <v>0</v>
      </c>
      <c r="H53" s="23">
        <f t="shared" si="1"/>
        <v>10324</v>
      </c>
      <c r="I53" s="13" t="s">
        <v>372</v>
      </c>
      <c r="J53" s="13" t="s">
        <v>52</v>
      </c>
      <c r="K53" s="13" t="s">
        <v>52</v>
      </c>
      <c r="L53" s="13" t="s">
        <v>52</v>
      </c>
      <c r="M53" s="13" t="s">
        <v>52</v>
      </c>
      <c r="N53" s="1" t="s">
        <v>52</v>
      </c>
    </row>
    <row r="54" spans="1:14" ht="30" customHeight="1" x14ac:dyDescent="0.3">
      <c r="A54" s="13" t="s">
        <v>378</v>
      </c>
      <c r="B54" s="13" t="s">
        <v>375</v>
      </c>
      <c r="C54" s="13" t="s">
        <v>376</v>
      </c>
      <c r="D54" s="13" t="s">
        <v>251</v>
      </c>
      <c r="E54" s="23">
        <f>일위대가!F342</f>
        <v>0</v>
      </c>
      <c r="F54" s="23">
        <f>일위대가!H342</f>
        <v>17206</v>
      </c>
      <c r="G54" s="23">
        <f>일위대가!J342</f>
        <v>0</v>
      </c>
      <c r="H54" s="23">
        <f t="shared" si="1"/>
        <v>17206</v>
      </c>
      <c r="I54" s="13" t="s">
        <v>377</v>
      </c>
      <c r="J54" s="13" t="s">
        <v>52</v>
      </c>
      <c r="K54" s="13" t="s">
        <v>52</v>
      </c>
      <c r="L54" s="13" t="s">
        <v>52</v>
      </c>
      <c r="M54" s="13" t="s">
        <v>52</v>
      </c>
      <c r="N54" s="1" t="s">
        <v>52</v>
      </c>
    </row>
    <row r="55" spans="1:14" ht="30" customHeight="1" x14ac:dyDescent="0.3">
      <c r="A55" s="13" t="s">
        <v>383</v>
      </c>
      <c r="B55" s="13" t="s">
        <v>380</v>
      </c>
      <c r="C55" s="13" t="s">
        <v>381</v>
      </c>
      <c r="D55" s="13" t="s">
        <v>251</v>
      </c>
      <c r="E55" s="23">
        <f>일위대가!F346</f>
        <v>0</v>
      </c>
      <c r="F55" s="23">
        <f>일위대가!H346</f>
        <v>32778</v>
      </c>
      <c r="G55" s="23">
        <f>일위대가!J346</f>
        <v>0</v>
      </c>
      <c r="H55" s="23">
        <f t="shared" si="1"/>
        <v>32778</v>
      </c>
      <c r="I55" s="13" t="s">
        <v>382</v>
      </c>
      <c r="J55" s="13" t="s">
        <v>52</v>
      </c>
      <c r="K55" s="13" t="s">
        <v>52</v>
      </c>
      <c r="L55" s="13" t="s">
        <v>52</v>
      </c>
      <c r="M55" s="13" t="s">
        <v>52</v>
      </c>
      <c r="N55" s="1" t="s">
        <v>52</v>
      </c>
    </row>
    <row r="56" spans="1:14" ht="30" customHeight="1" x14ac:dyDescent="0.3">
      <c r="A56" s="13" t="s">
        <v>388</v>
      </c>
      <c r="B56" s="13" t="s">
        <v>385</v>
      </c>
      <c r="C56" s="13" t="s">
        <v>386</v>
      </c>
      <c r="D56" s="13" t="s">
        <v>73</v>
      </c>
      <c r="E56" s="23">
        <f>일위대가!F350</f>
        <v>118</v>
      </c>
      <c r="F56" s="23">
        <f>일위대가!H350</f>
        <v>3580</v>
      </c>
      <c r="G56" s="23">
        <f>일위대가!J350</f>
        <v>144</v>
      </c>
      <c r="H56" s="23">
        <f t="shared" si="1"/>
        <v>3842</v>
      </c>
      <c r="I56" s="13" t="s">
        <v>387</v>
      </c>
      <c r="J56" s="13" t="s">
        <v>52</v>
      </c>
      <c r="K56" s="13" t="s">
        <v>52</v>
      </c>
      <c r="L56" s="13" t="s">
        <v>52</v>
      </c>
      <c r="M56" s="13" t="s">
        <v>1115</v>
      </c>
      <c r="N56" s="1" t="s">
        <v>52</v>
      </c>
    </row>
    <row r="57" spans="1:14" ht="30" customHeight="1" x14ac:dyDescent="0.3">
      <c r="A57" s="13" t="s">
        <v>393</v>
      </c>
      <c r="B57" s="13" t="s">
        <v>390</v>
      </c>
      <c r="C57" s="13" t="s">
        <v>391</v>
      </c>
      <c r="D57" s="13" t="s">
        <v>73</v>
      </c>
      <c r="E57" s="23">
        <f>일위대가!F354</f>
        <v>0</v>
      </c>
      <c r="F57" s="23">
        <f>일위대가!H354</f>
        <v>19775</v>
      </c>
      <c r="G57" s="23">
        <f>일위대가!J354</f>
        <v>0</v>
      </c>
      <c r="H57" s="23">
        <f t="shared" si="1"/>
        <v>19775</v>
      </c>
      <c r="I57" s="13" t="s">
        <v>392</v>
      </c>
      <c r="J57" s="13" t="s">
        <v>52</v>
      </c>
      <c r="K57" s="13" t="s">
        <v>52</v>
      </c>
      <c r="L57" s="13" t="s">
        <v>52</v>
      </c>
      <c r="M57" s="13" t="s">
        <v>52</v>
      </c>
      <c r="N57" s="1" t="s">
        <v>52</v>
      </c>
    </row>
    <row r="58" spans="1:14" ht="30" customHeight="1" x14ac:dyDescent="0.3">
      <c r="A58" s="13" t="s">
        <v>397</v>
      </c>
      <c r="B58" s="13" t="s">
        <v>390</v>
      </c>
      <c r="C58" s="13" t="s">
        <v>395</v>
      </c>
      <c r="D58" s="13" t="s">
        <v>73</v>
      </c>
      <c r="E58" s="23">
        <f>일위대가!F358</f>
        <v>0</v>
      </c>
      <c r="F58" s="23">
        <f>일위대가!H358</f>
        <v>19775</v>
      </c>
      <c r="G58" s="23">
        <f>일위대가!J358</f>
        <v>0</v>
      </c>
      <c r="H58" s="23">
        <f t="shared" si="1"/>
        <v>19775</v>
      </c>
      <c r="I58" s="13" t="s">
        <v>396</v>
      </c>
      <c r="J58" s="13" t="s">
        <v>52</v>
      </c>
      <c r="K58" s="13" t="s">
        <v>52</v>
      </c>
      <c r="L58" s="13" t="s">
        <v>52</v>
      </c>
      <c r="M58" s="13" t="s">
        <v>52</v>
      </c>
      <c r="N58" s="1" t="s">
        <v>52</v>
      </c>
    </row>
    <row r="59" spans="1:14" ht="30" customHeight="1" x14ac:dyDescent="0.3">
      <c r="A59" s="13" t="s">
        <v>402</v>
      </c>
      <c r="B59" s="13" t="s">
        <v>399</v>
      </c>
      <c r="C59" s="13" t="s">
        <v>400</v>
      </c>
      <c r="D59" s="13" t="s">
        <v>155</v>
      </c>
      <c r="E59" s="23">
        <f>일위대가!F364</f>
        <v>0</v>
      </c>
      <c r="F59" s="23">
        <f>일위대가!H364</f>
        <v>359710</v>
      </c>
      <c r="G59" s="23">
        <f>일위대가!J364</f>
        <v>10791</v>
      </c>
      <c r="H59" s="23">
        <f t="shared" si="1"/>
        <v>370501</v>
      </c>
      <c r="I59" s="13" t="s">
        <v>401</v>
      </c>
      <c r="J59" s="13" t="s">
        <v>52</v>
      </c>
      <c r="K59" s="13" t="s">
        <v>52</v>
      </c>
      <c r="L59" s="13" t="s">
        <v>52</v>
      </c>
      <c r="M59" s="13" t="s">
        <v>52</v>
      </c>
      <c r="N59" s="1" t="s">
        <v>52</v>
      </c>
    </row>
    <row r="60" spans="1:14" ht="30" customHeight="1" x14ac:dyDescent="0.3">
      <c r="A60" s="13" t="s">
        <v>421</v>
      </c>
      <c r="B60" s="13" t="s">
        <v>418</v>
      </c>
      <c r="C60" s="13" t="s">
        <v>419</v>
      </c>
      <c r="D60" s="13" t="s">
        <v>73</v>
      </c>
      <c r="E60" s="23">
        <f>일위대가!F370</f>
        <v>17000</v>
      </c>
      <c r="F60" s="23">
        <f>일위대가!H370</f>
        <v>6170</v>
      </c>
      <c r="G60" s="23">
        <f>일위대가!J370</f>
        <v>0</v>
      </c>
      <c r="H60" s="23">
        <f t="shared" si="1"/>
        <v>23170</v>
      </c>
      <c r="I60" s="13" t="s">
        <v>420</v>
      </c>
      <c r="J60" s="13" t="s">
        <v>52</v>
      </c>
      <c r="K60" s="13" t="s">
        <v>52</v>
      </c>
      <c r="L60" s="13" t="s">
        <v>52</v>
      </c>
      <c r="M60" s="13" t="s">
        <v>1134</v>
      </c>
      <c r="N60" s="1" t="s">
        <v>52</v>
      </c>
    </row>
    <row r="61" spans="1:14" ht="30" customHeight="1" x14ac:dyDescent="0.3">
      <c r="A61" s="13" t="s">
        <v>426</v>
      </c>
      <c r="B61" s="13" t="s">
        <v>423</v>
      </c>
      <c r="C61" s="13" t="s">
        <v>424</v>
      </c>
      <c r="D61" s="13" t="s">
        <v>155</v>
      </c>
      <c r="E61" s="23">
        <f>일위대가!F374</f>
        <v>600000</v>
      </c>
      <c r="F61" s="23">
        <f>일위대가!H374</f>
        <v>0</v>
      </c>
      <c r="G61" s="23">
        <f>일위대가!J374</f>
        <v>0</v>
      </c>
      <c r="H61" s="23">
        <f t="shared" si="1"/>
        <v>600000</v>
      </c>
      <c r="I61" s="13" t="s">
        <v>425</v>
      </c>
      <c r="J61" s="13" t="s">
        <v>52</v>
      </c>
      <c r="K61" s="13" t="s">
        <v>52</v>
      </c>
      <c r="L61" s="13" t="s">
        <v>52</v>
      </c>
      <c r="M61" s="13" t="s">
        <v>52</v>
      </c>
      <c r="N61" s="1" t="s">
        <v>52</v>
      </c>
    </row>
    <row r="62" spans="1:14" ht="30" customHeight="1" x14ac:dyDescent="0.3">
      <c r="A62" s="13" t="s">
        <v>496</v>
      </c>
      <c r="B62" s="13" t="s">
        <v>493</v>
      </c>
      <c r="C62" s="13" t="s">
        <v>494</v>
      </c>
      <c r="D62" s="13" t="s">
        <v>137</v>
      </c>
      <c r="E62" s="23">
        <f>일위대가!F378</f>
        <v>0</v>
      </c>
      <c r="F62" s="23">
        <f>일위대가!H378</f>
        <v>0</v>
      </c>
      <c r="G62" s="23">
        <f>일위대가!J378</f>
        <v>31142</v>
      </c>
      <c r="H62" s="23">
        <f t="shared" si="1"/>
        <v>31142</v>
      </c>
      <c r="I62" s="13" t="s">
        <v>495</v>
      </c>
      <c r="J62" s="13" t="s">
        <v>52</v>
      </c>
      <c r="K62" s="13" t="s">
        <v>52</v>
      </c>
      <c r="L62" s="13" t="s">
        <v>52</v>
      </c>
      <c r="M62" s="13" t="s">
        <v>1149</v>
      </c>
      <c r="N62" s="1" t="s">
        <v>52</v>
      </c>
    </row>
    <row r="63" spans="1:14" ht="30" customHeight="1" x14ac:dyDescent="0.3">
      <c r="A63" s="13" t="s">
        <v>500</v>
      </c>
      <c r="B63" s="13" t="s">
        <v>493</v>
      </c>
      <c r="C63" s="13" t="s">
        <v>498</v>
      </c>
      <c r="D63" s="13" t="s">
        <v>137</v>
      </c>
      <c r="E63" s="23">
        <f>일위대가!F382</f>
        <v>0</v>
      </c>
      <c r="F63" s="23">
        <f>일위대가!H382</f>
        <v>0</v>
      </c>
      <c r="G63" s="23">
        <f>일위대가!J382</f>
        <v>72721</v>
      </c>
      <c r="H63" s="23">
        <f t="shared" si="1"/>
        <v>72721</v>
      </c>
      <c r="I63" s="13" t="s">
        <v>499</v>
      </c>
      <c r="J63" s="13" t="s">
        <v>52</v>
      </c>
      <c r="K63" s="13" t="s">
        <v>52</v>
      </c>
      <c r="L63" s="13" t="s">
        <v>52</v>
      </c>
      <c r="M63" s="13" t="s">
        <v>1149</v>
      </c>
      <c r="N63" s="1" t="s">
        <v>52</v>
      </c>
    </row>
    <row r="64" spans="1:14" ht="30" customHeight="1" x14ac:dyDescent="0.3">
      <c r="A64" s="13" t="s">
        <v>505</v>
      </c>
      <c r="B64" s="13" t="s">
        <v>502</v>
      </c>
      <c r="C64" s="13" t="s">
        <v>503</v>
      </c>
      <c r="D64" s="13" t="s">
        <v>137</v>
      </c>
      <c r="E64" s="23">
        <f>일위대가!F386</f>
        <v>0</v>
      </c>
      <c r="F64" s="23">
        <f>일위대가!H386</f>
        <v>0</v>
      </c>
      <c r="G64" s="23">
        <f>일위대가!J386</f>
        <v>188715</v>
      </c>
      <c r="H64" s="23">
        <f t="shared" si="1"/>
        <v>188715</v>
      </c>
      <c r="I64" s="13" t="s">
        <v>504</v>
      </c>
      <c r="J64" s="13" t="s">
        <v>52</v>
      </c>
      <c r="K64" s="13" t="s">
        <v>52</v>
      </c>
      <c r="L64" s="13" t="s">
        <v>52</v>
      </c>
      <c r="M64" s="13" t="s">
        <v>1149</v>
      </c>
      <c r="N64" s="1" t="s">
        <v>52</v>
      </c>
    </row>
    <row r="65" spans="1:14" ht="30" customHeight="1" x14ac:dyDescent="0.3">
      <c r="A65" s="13" t="s">
        <v>509</v>
      </c>
      <c r="B65" s="13" t="s">
        <v>502</v>
      </c>
      <c r="C65" s="13" t="s">
        <v>507</v>
      </c>
      <c r="D65" s="13" t="s">
        <v>137</v>
      </c>
      <c r="E65" s="23">
        <f>일위대가!F390</f>
        <v>0</v>
      </c>
      <c r="F65" s="23">
        <f>일위대가!H390</f>
        <v>0</v>
      </c>
      <c r="G65" s="23">
        <f>일위대가!J390</f>
        <v>192887</v>
      </c>
      <c r="H65" s="23">
        <f t="shared" si="1"/>
        <v>192887</v>
      </c>
      <c r="I65" s="13" t="s">
        <v>508</v>
      </c>
      <c r="J65" s="13" t="s">
        <v>52</v>
      </c>
      <c r="K65" s="13" t="s">
        <v>52</v>
      </c>
      <c r="L65" s="13" t="s">
        <v>52</v>
      </c>
      <c r="M65" s="13" t="s">
        <v>1149</v>
      </c>
      <c r="N65" s="1" t="s">
        <v>52</v>
      </c>
    </row>
    <row r="66" spans="1:14" ht="30" customHeight="1" x14ac:dyDescent="0.3">
      <c r="A66" s="13" t="s">
        <v>514</v>
      </c>
      <c r="B66" s="13" t="s">
        <v>511</v>
      </c>
      <c r="C66" s="13" t="s">
        <v>512</v>
      </c>
      <c r="D66" s="13" t="s">
        <v>137</v>
      </c>
      <c r="E66" s="23">
        <f>일위대가!F394</f>
        <v>0</v>
      </c>
      <c r="F66" s="23">
        <f>일위대가!H394</f>
        <v>0</v>
      </c>
      <c r="G66" s="23">
        <f>일위대가!J394</f>
        <v>40910</v>
      </c>
      <c r="H66" s="23">
        <f t="shared" si="1"/>
        <v>40910</v>
      </c>
      <c r="I66" s="13" t="s">
        <v>513</v>
      </c>
      <c r="J66" s="13" t="s">
        <v>52</v>
      </c>
      <c r="K66" s="13" t="s">
        <v>52</v>
      </c>
      <c r="L66" s="13" t="s">
        <v>52</v>
      </c>
      <c r="M66" s="13" t="s">
        <v>1168</v>
      </c>
      <c r="N66" s="1" t="s">
        <v>52</v>
      </c>
    </row>
    <row r="67" spans="1:14" ht="30" customHeight="1" x14ac:dyDescent="0.3">
      <c r="A67" s="13" t="s">
        <v>518</v>
      </c>
      <c r="B67" s="13" t="s">
        <v>516</v>
      </c>
      <c r="C67" s="13" t="s">
        <v>512</v>
      </c>
      <c r="D67" s="13" t="s">
        <v>137</v>
      </c>
      <c r="E67" s="23">
        <f>일위대가!F398</f>
        <v>0</v>
      </c>
      <c r="F67" s="23">
        <f>일위대가!H398</f>
        <v>0</v>
      </c>
      <c r="G67" s="23">
        <f>일위대가!J398</f>
        <v>195900</v>
      </c>
      <c r="H67" s="23">
        <f t="shared" si="1"/>
        <v>195900</v>
      </c>
      <c r="I67" s="13" t="s">
        <v>517</v>
      </c>
      <c r="J67" s="13" t="s">
        <v>52</v>
      </c>
      <c r="K67" s="13" t="s">
        <v>52</v>
      </c>
      <c r="L67" s="13" t="s">
        <v>52</v>
      </c>
      <c r="M67" s="13" t="s">
        <v>1168</v>
      </c>
      <c r="N67" s="1" t="s">
        <v>52</v>
      </c>
    </row>
    <row r="68" spans="1:14" ht="30" customHeight="1" x14ac:dyDescent="0.3">
      <c r="A68" s="13" t="s">
        <v>523</v>
      </c>
      <c r="B68" s="13" t="s">
        <v>520</v>
      </c>
      <c r="C68" s="13" t="s">
        <v>521</v>
      </c>
      <c r="D68" s="13" t="s">
        <v>137</v>
      </c>
      <c r="E68" s="23">
        <f>일위대가!F402</f>
        <v>0</v>
      </c>
      <c r="F68" s="23">
        <f>일위대가!H402</f>
        <v>0</v>
      </c>
      <c r="G68" s="23">
        <f>일위대가!J402</f>
        <v>16450</v>
      </c>
      <c r="H68" s="23">
        <f t="shared" ref="H68:H99" si="2">E68+F68+G68</f>
        <v>16450</v>
      </c>
      <c r="I68" s="13" t="s">
        <v>522</v>
      </c>
      <c r="J68" s="13" t="s">
        <v>52</v>
      </c>
      <c r="K68" s="13" t="s">
        <v>52</v>
      </c>
      <c r="L68" s="13" t="s">
        <v>52</v>
      </c>
      <c r="M68" s="13" t="s">
        <v>1149</v>
      </c>
      <c r="N68" s="1" t="s">
        <v>52</v>
      </c>
    </row>
    <row r="69" spans="1:14" ht="30" customHeight="1" x14ac:dyDescent="0.3">
      <c r="A69" s="13" t="s">
        <v>528</v>
      </c>
      <c r="B69" s="13" t="s">
        <v>525</v>
      </c>
      <c r="C69" s="13" t="s">
        <v>526</v>
      </c>
      <c r="D69" s="13" t="s">
        <v>137</v>
      </c>
      <c r="E69" s="23">
        <f>일위대가!F406</f>
        <v>0</v>
      </c>
      <c r="F69" s="23">
        <f>일위대가!H406</f>
        <v>0</v>
      </c>
      <c r="G69" s="23">
        <f>일위대가!J406</f>
        <v>61880</v>
      </c>
      <c r="H69" s="23">
        <f t="shared" si="2"/>
        <v>61880</v>
      </c>
      <c r="I69" s="13" t="s">
        <v>527</v>
      </c>
      <c r="J69" s="13" t="s">
        <v>52</v>
      </c>
      <c r="K69" s="13" t="s">
        <v>52</v>
      </c>
      <c r="L69" s="13" t="s">
        <v>52</v>
      </c>
      <c r="M69" s="13" t="s">
        <v>1149</v>
      </c>
      <c r="N69" s="1" t="s">
        <v>52</v>
      </c>
    </row>
    <row r="70" spans="1:14" ht="30" customHeight="1" x14ac:dyDescent="0.3">
      <c r="A70" s="13" t="s">
        <v>584</v>
      </c>
      <c r="B70" s="13" t="s">
        <v>59</v>
      </c>
      <c r="C70" s="13" t="s">
        <v>582</v>
      </c>
      <c r="D70" s="13" t="s">
        <v>61</v>
      </c>
      <c r="E70" s="23">
        <f>일위대가!F411</f>
        <v>0</v>
      </c>
      <c r="F70" s="23">
        <f>일위대가!H411</f>
        <v>94574</v>
      </c>
      <c r="G70" s="23">
        <f>일위대가!J411</f>
        <v>0</v>
      </c>
      <c r="H70" s="23">
        <f t="shared" si="2"/>
        <v>94574</v>
      </c>
      <c r="I70" s="13" t="s">
        <v>583</v>
      </c>
      <c r="J70" s="13" t="s">
        <v>52</v>
      </c>
      <c r="K70" s="13" t="s">
        <v>52</v>
      </c>
      <c r="L70" s="13" t="s">
        <v>52</v>
      </c>
      <c r="M70" s="13" t="s">
        <v>1182</v>
      </c>
      <c r="N70" s="1" t="s">
        <v>52</v>
      </c>
    </row>
    <row r="71" spans="1:14" ht="30" customHeight="1" x14ac:dyDescent="0.3">
      <c r="A71" s="13" t="s">
        <v>602</v>
      </c>
      <c r="B71" s="13" t="s">
        <v>59</v>
      </c>
      <c r="C71" s="13" t="s">
        <v>600</v>
      </c>
      <c r="D71" s="13" t="s">
        <v>61</v>
      </c>
      <c r="E71" s="23">
        <f>일위대가!F416</f>
        <v>0</v>
      </c>
      <c r="F71" s="23">
        <f>일위대가!H416</f>
        <v>156891</v>
      </c>
      <c r="G71" s="23">
        <f>일위대가!J416</f>
        <v>0</v>
      </c>
      <c r="H71" s="23">
        <f t="shared" si="2"/>
        <v>156891</v>
      </c>
      <c r="I71" s="13" t="s">
        <v>601</v>
      </c>
      <c r="J71" s="13" t="s">
        <v>52</v>
      </c>
      <c r="K71" s="13" t="s">
        <v>52</v>
      </c>
      <c r="L71" s="13" t="s">
        <v>52</v>
      </c>
      <c r="M71" s="13" t="s">
        <v>1182</v>
      </c>
      <c r="N71" s="1" t="s">
        <v>52</v>
      </c>
    </row>
    <row r="72" spans="1:14" ht="30" customHeight="1" x14ac:dyDescent="0.3">
      <c r="A72" s="13" t="s">
        <v>639</v>
      </c>
      <c r="B72" s="13" t="s">
        <v>635</v>
      </c>
      <c r="C72" s="13" t="s">
        <v>636</v>
      </c>
      <c r="D72" s="13" t="s">
        <v>637</v>
      </c>
      <c r="E72" s="23">
        <f>일위대가!F423</f>
        <v>8070</v>
      </c>
      <c r="F72" s="23">
        <f>일위대가!H423</f>
        <v>59020</v>
      </c>
      <c r="G72" s="23">
        <f>일위대가!J423</f>
        <v>13873</v>
      </c>
      <c r="H72" s="23">
        <f t="shared" si="2"/>
        <v>80963</v>
      </c>
      <c r="I72" s="13" t="s">
        <v>638</v>
      </c>
      <c r="J72" s="13" t="s">
        <v>52</v>
      </c>
      <c r="K72" s="13" t="s">
        <v>1191</v>
      </c>
      <c r="L72" s="13" t="s">
        <v>52</v>
      </c>
      <c r="M72" s="13" t="s">
        <v>1192</v>
      </c>
      <c r="N72" s="1" t="s">
        <v>64</v>
      </c>
    </row>
    <row r="73" spans="1:14" ht="30" customHeight="1" x14ac:dyDescent="0.3">
      <c r="A73" s="13" t="s">
        <v>644</v>
      </c>
      <c r="B73" s="13" t="s">
        <v>641</v>
      </c>
      <c r="C73" s="13" t="s">
        <v>642</v>
      </c>
      <c r="D73" s="13" t="s">
        <v>637</v>
      </c>
      <c r="E73" s="23">
        <f>일위대가!F430</f>
        <v>16128</v>
      </c>
      <c r="F73" s="23">
        <f>일위대가!H430</f>
        <v>49778</v>
      </c>
      <c r="G73" s="23">
        <f>일위대가!J430</f>
        <v>9986</v>
      </c>
      <c r="H73" s="23">
        <f t="shared" si="2"/>
        <v>75892</v>
      </c>
      <c r="I73" s="13" t="s">
        <v>643</v>
      </c>
      <c r="J73" s="13" t="s">
        <v>52</v>
      </c>
      <c r="K73" s="13" t="s">
        <v>1191</v>
      </c>
      <c r="L73" s="13" t="s">
        <v>52</v>
      </c>
      <c r="M73" s="13" t="s">
        <v>1206</v>
      </c>
      <c r="N73" s="1" t="s">
        <v>64</v>
      </c>
    </row>
    <row r="74" spans="1:14" ht="30" customHeight="1" x14ac:dyDescent="0.3">
      <c r="A74" s="13" t="s">
        <v>649</v>
      </c>
      <c r="B74" s="13" t="s">
        <v>646</v>
      </c>
      <c r="C74" s="13" t="s">
        <v>647</v>
      </c>
      <c r="D74" s="13" t="s">
        <v>637</v>
      </c>
      <c r="E74" s="23">
        <f>일위대가!F437</f>
        <v>3316</v>
      </c>
      <c r="F74" s="23">
        <f>일위대가!H437</f>
        <v>36248</v>
      </c>
      <c r="G74" s="23">
        <f>일위대가!J437</f>
        <v>1967</v>
      </c>
      <c r="H74" s="23">
        <f t="shared" si="2"/>
        <v>41531</v>
      </c>
      <c r="I74" s="13" t="s">
        <v>648</v>
      </c>
      <c r="J74" s="13" t="s">
        <v>52</v>
      </c>
      <c r="K74" s="13" t="s">
        <v>1191</v>
      </c>
      <c r="L74" s="13" t="s">
        <v>52</v>
      </c>
      <c r="M74" s="13" t="s">
        <v>1216</v>
      </c>
      <c r="N74" s="1" t="s">
        <v>64</v>
      </c>
    </row>
    <row r="75" spans="1:14" ht="30" customHeight="1" x14ac:dyDescent="0.3">
      <c r="A75" s="13" t="s">
        <v>688</v>
      </c>
      <c r="B75" s="13" t="s">
        <v>684</v>
      </c>
      <c r="C75" s="13" t="s">
        <v>685</v>
      </c>
      <c r="D75" s="13" t="s">
        <v>686</v>
      </c>
      <c r="E75" s="23">
        <f>일위대가!F442</f>
        <v>33180</v>
      </c>
      <c r="F75" s="23">
        <f>일위대가!H442</f>
        <v>0</v>
      </c>
      <c r="G75" s="23">
        <f>일위대가!J442</f>
        <v>0</v>
      </c>
      <c r="H75" s="23">
        <f t="shared" si="2"/>
        <v>33180</v>
      </c>
      <c r="I75" s="13" t="s">
        <v>687</v>
      </c>
      <c r="J75" s="13" t="s">
        <v>52</v>
      </c>
      <c r="K75" s="13" t="s">
        <v>52</v>
      </c>
      <c r="L75" s="13" t="s">
        <v>52</v>
      </c>
      <c r="M75" s="13" t="s">
        <v>1226</v>
      </c>
      <c r="N75" s="1" t="s">
        <v>52</v>
      </c>
    </row>
    <row r="76" spans="1:14" ht="30" customHeight="1" x14ac:dyDescent="0.3">
      <c r="A76" s="13" t="s">
        <v>693</v>
      </c>
      <c r="B76" s="13" t="s">
        <v>690</v>
      </c>
      <c r="C76" s="13" t="s">
        <v>691</v>
      </c>
      <c r="D76" s="13" t="s">
        <v>73</v>
      </c>
      <c r="E76" s="23">
        <f>일위대가!F448</f>
        <v>0</v>
      </c>
      <c r="F76" s="23">
        <f>일위대가!H448</f>
        <v>31880</v>
      </c>
      <c r="G76" s="23">
        <f>일위대가!J448</f>
        <v>956</v>
      </c>
      <c r="H76" s="23">
        <f t="shared" si="2"/>
        <v>32836</v>
      </c>
      <c r="I76" s="13" t="s">
        <v>692</v>
      </c>
      <c r="J76" s="13" t="s">
        <v>52</v>
      </c>
      <c r="K76" s="13" t="s">
        <v>52</v>
      </c>
      <c r="L76" s="13" t="s">
        <v>52</v>
      </c>
      <c r="M76" s="13" t="s">
        <v>1232</v>
      </c>
      <c r="N76" s="1" t="s">
        <v>52</v>
      </c>
    </row>
    <row r="77" spans="1:14" ht="30" customHeight="1" x14ac:dyDescent="0.3">
      <c r="A77" s="13" t="s">
        <v>744</v>
      </c>
      <c r="B77" s="13" t="s">
        <v>741</v>
      </c>
      <c r="C77" s="13" t="s">
        <v>742</v>
      </c>
      <c r="D77" s="13" t="s">
        <v>619</v>
      </c>
      <c r="E77" s="23">
        <f>일위대가!F457</f>
        <v>207</v>
      </c>
      <c r="F77" s="23">
        <f>일위대가!H457</f>
        <v>6925</v>
      </c>
      <c r="G77" s="23">
        <f>일위대가!J457</f>
        <v>346</v>
      </c>
      <c r="H77" s="23">
        <f t="shared" si="2"/>
        <v>7478</v>
      </c>
      <c r="I77" s="13" t="s">
        <v>743</v>
      </c>
      <c r="J77" s="13" t="s">
        <v>52</v>
      </c>
      <c r="K77" s="13" t="s">
        <v>52</v>
      </c>
      <c r="L77" s="13" t="s">
        <v>52</v>
      </c>
      <c r="M77" s="13" t="s">
        <v>1237</v>
      </c>
      <c r="N77" s="1" t="s">
        <v>52</v>
      </c>
    </row>
    <row r="78" spans="1:14" ht="30" customHeight="1" x14ac:dyDescent="0.3">
      <c r="A78" s="13" t="s">
        <v>771</v>
      </c>
      <c r="B78" s="13" t="s">
        <v>768</v>
      </c>
      <c r="C78" s="13" t="s">
        <v>769</v>
      </c>
      <c r="D78" s="13" t="s">
        <v>73</v>
      </c>
      <c r="E78" s="23">
        <f>일위대가!F463</f>
        <v>0</v>
      </c>
      <c r="F78" s="23">
        <f>일위대가!H463</f>
        <v>8281</v>
      </c>
      <c r="G78" s="23">
        <f>일위대가!J463</f>
        <v>331</v>
      </c>
      <c r="H78" s="23">
        <f t="shared" si="2"/>
        <v>8612</v>
      </c>
      <c r="I78" s="13" t="s">
        <v>770</v>
      </c>
      <c r="J78" s="13" t="s">
        <v>52</v>
      </c>
      <c r="K78" s="13" t="s">
        <v>52</v>
      </c>
      <c r="L78" s="13" t="s">
        <v>52</v>
      </c>
      <c r="M78" s="13" t="s">
        <v>1250</v>
      </c>
      <c r="N78" s="1" t="s">
        <v>52</v>
      </c>
    </row>
    <row r="79" spans="1:14" ht="30" customHeight="1" x14ac:dyDescent="0.3">
      <c r="A79" s="13" t="s">
        <v>777</v>
      </c>
      <c r="B79" s="13" t="s">
        <v>774</v>
      </c>
      <c r="C79" s="13" t="s">
        <v>775</v>
      </c>
      <c r="D79" s="13" t="s">
        <v>73</v>
      </c>
      <c r="E79" s="23">
        <f>일위대가!F469</f>
        <v>5459</v>
      </c>
      <c r="F79" s="23">
        <f>일위대가!H469</f>
        <v>9733</v>
      </c>
      <c r="G79" s="23">
        <f>일위대가!J469</f>
        <v>194</v>
      </c>
      <c r="H79" s="23">
        <f t="shared" si="2"/>
        <v>15386</v>
      </c>
      <c r="I79" s="13" t="s">
        <v>776</v>
      </c>
      <c r="J79" s="13" t="s">
        <v>52</v>
      </c>
      <c r="K79" s="13" t="s">
        <v>52</v>
      </c>
      <c r="L79" s="13" t="s">
        <v>52</v>
      </c>
      <c r="M79" s="13" t="s">
        <v>1258</v>
      </c>
      <c r="N79" s="1" t="s">
        <v>52</v>
      </c>
    </row>
    <row r="80" spans="1:14" ht="30" customHeight="1" x14ac:dyDescent="0.3">
      <c r="A80" s="13" t="s">
        <v>782</v>
      </c>
      <c r="B80" s="13" t="s">
        <v>779</v>
      </c>
      <c r="C80" s="13" t="s">
        <v>780</v>
      </c>
      <c r="D80" s="13" t="s">
        <v>73</v>
      </c>
      <c r="E80" s="23">
        <f>일위대가!F474</f>
        <v>23212</v>
      </c>
      <c r="F80" s="23">
        <f>일위대가!H474</f>
        <v>36366</v>
      </c>
      <c r="G80" s="23">
        <f>일위대가!J474</f>
        <v>726</v>
      </c>
      <c r="H80" s="23">
        <f t="shared" si="2"/>
        <v>60304</v>
      </c>
      <c r="I80" s="13" t="s">
        <v>781</v>
      </c>
      <c r="J80" s="13" t="s">
        <v>52</v>
      </c>
      <c r="K80" s="13" t="s">
        <v>52</v>
      </c>
      <c r="L80" s="13" t="s">
        <v>52</v>
      </c>
      <c r="M80" s="13" t="s">
        <v>52</v>
      </c>
      <c r="N80" s="1" t="s">
        <v>52</v>
      </c>
    </row>
    <row r="81" spans="1:14" ht="30" customHeight="1" x14ac:dyDescent="0.3">
      <c r="A81" s="13" t="s">
        <v>787</v>
      </c>
      <c r="B81" s="13" t="s">
        <v>784</v>
      </c>
      <c r="C81" s="13" t="s">
        <v>785</v>
      </c>
      <c r="D81" s="13" t="s">
        <v>73</v>
      </c>
      <c r="E81" s="23">
        <f>일위대가!F480</f>
        <v>9187</v>
      </c>
      <c r="F81" s="23">
        <f>일위대가!H480</f>
        <v>15088</v>
      </c>
      <c r="G81" s="23">
        <f>일위대가!J480</f>
        <v>150</v>
      </c>
      <c r="H81" s="23">
        <f t="shared" si="2"/>
        <v>24425</v>
      </c>
      <c r="I81" s="13" t="s">
        <v>786</v>
      </c>
      <c r="J81" s="13" t="s">
        <v>52</v>
      </c>
      <c r="K81" s="13" t="s">
        <v>52</v>
      </c>
      <c r="L81" s="13" t="s">
        <v>52</v>
      </c>
      <c r="M81" s="13" t="s">
        <v>1278</v>
      </c>
      <c r="N81" s="1" t="s">
        <v>52</v>
      </c>
    </row>
    <row r="82" spans="1:14" ht="30" customHeight="1" x14ac:dyDescent="0.3">
      <c r="A82" s="13" t="s">
        <v>1268</v>
      </c>
      <c r="B82" s="13" t="s">
        <v>1265</v>
      </c>
      <c r="C82" s="13" t="s">
        <v>1266</v>
      </c>
      <c r="D82" s="13" t="s">
        <v>73</v>
      </c>
      <c r="E82" s="23">
        <f>일위대가!F486</f>
        <v>0</v>
      </c>
      <c r="F82" s="23">
        <f>일위대가!H486</f>
        <v>9733</v>
      </c>
      <c r="G82" s="23">
        <f>일위대가!J486</f>
        <v>194</v>
      </c>
      <c r="H82" s="23">
        <f t="shared" si="2"/>
        <v>9927</v>
      </c>
      <c r="I82" s="13" t="s">
        <v>1267</v>
      </c>
      <c r="J82" s="13" t="s">
        <v>52</v>
      </c>
      <c r="K82" s="13" t="s">
        <v>52</v>
      </c>
      <c r="L82" s="13" t="s">
        <v>52</v>
      </c>
      <c r="M82" s="13" t="s">
        <v>1258</v>
      </c>
      <c r="N82" s="1" t="s">
        <v>52</v>
      </c>
    </row>
    <row r="83" spans="1:14" ht="30" customHeight="1" x14ac:dyDescent="0.3">
      <c r="A83" s="13" t="s">
        <v>1275</v>
      </c>
      <c r="B83" s="13" t="s">
        <v>1272</v>
      </c>
      <c r="C83" s="13" t="s">
        <v>1273</v>
      </c>
      <c r="D83" s="13" t="s">
        <v>73</v>
      </c>
      <c r="E83" s="23">
        <f>일위대가!F492</f>
        <v>0</v>
      </c>
      <c r="F83" s="23">
        <f>일위대가!H492</f>
        <v>18183</v>
      </c>
      <c r="G83" s="23">
        <f>일위대가!J492</f>
        <v>363</v>
      </c>
      <c r="H83" s="23">
        <f t="shared" si="2"/>
        <v>18546</v>
      </c>
      <c r="I83" s="13" t="s">
        <v>1274</v>
      </c>
      <c r="J83" s="13" t="s">
        <v>52</v>
      </c>
      <c r="K83" s="13" t="s">
        <v>52</v>
      </c>
      <c r="L83" s="13" t="s">
        <v>52</v>
      </c>
      <c r="M83" s="13" t="s">
        <v>1294</v>
      </c>
      <c r="N83" s="1" t="s">
        <v>52</v>
      </c>
    </row>
    <row r="84" spans="1:14" ht="30" customHeight="1" x14ac:dyDescent="0.3">
      <c r="A84" s="13" t="s">
        <v>1287</v>
      </c>
      <c r="B84" s="13" t="s">
        <v>1284</v>
      </c>
      <c r="C84" s="13" t="s">
        <v>1285</v>
      </c>
      <c r="D84" s="13" t="s">
        <v>73</v>
      </c>
      <c r="E84" s="23">
        <f>일위대가!F498</f>
        <v>0</v>
      </c>
      <c r="F84" s="23">
        <f>일위대가!H498</f>
        <v>15088</v>
      </c>
      <c r="G84" s="23">
        <f>일위대가!J498</f>
        <v>150</v>
      </c>
      <c r="H84" s="23">
        <f t="shared" si="2"/>
        <v>15238</v>
      </c>
      <c r="I84" s="13" t="s">
        <v>1286</v>
      </c>
      <c r="J84" s="13" t="s">
        <v>52</v>
      </c>
      <c r="K84" s="13" t="s">
        <v>52</v>
      </c>
      <c r="L84" s="13" t="s">
        <v>52</v>
      </c>
      <c r="M84" s="13" t="s">
        <v>1278</v>
      </c>
      <c r="N84" s="1" t="s">
        <v>52</v>
      </c>
    </row>
    <row r="85" spans="1:14" ht="30" customHeight="1" x14ac:dyDescent="0.3">
      <c r="A85" s="13" t="s">
        <v>815</v>
      </c>
      <c r="B85" s="13" t="s">
        <v>812</v>
      </c>
      <c r="C85" s="13" t="s">
        <v>813</v>
      </c>
      <c r="D85" s="13" t="s">
        <v>224</v>
      </c>
      <c r="E85" s="23">
        <f>일위대가!F502</f>
        <v>0</v>
      </c>
      <c r="F85" s="23">
        <f>일위대가!H502</f>
        <v>5228</v>
      </c>
      <c r="G85" s="23">
        <f>일위대가!J502</f>
        <v>0</v>
      </c>
      <c r="H85" s="23">
        <f t="shared" si="2"/>
        <v>5228</v>
      </c>
      <c r="I85" s="13" t="s">
        <v>814</v>
      </c>
      <c r="J85" s="13" t="s">
        <v>52</v>
      </c>
      <c r="K85" s="13" t="s">
        <v>52</v>
      </c>
      <c r="L85" s="13" t="s">
        <v>52</v>
      </c>
      <c r="M85" s="13" t="s">
        <v>807</v>
      </c>
      <c r="N85" s="1" t="s">
        <v>52</v>
      </c>
    </row>
    <row r="86" spans="1:14" ht="30" customHeight="1" x14ac:dyDescent="0.3">
      <c r="A86" s="13" t="s">
        <v>829</v>
      </c>
      <c r="B86" s="13" t="s">
        <v>826</v>
      </c>
      <c r="C86" s="13" t="s">
        <v>827</v>
      </c>
      <c r="D86" s="13" t="s">
        <v>251</v>
      </c>
      <c r="E86" s="23">
        <f>일위대가!F508</f>
        <v>137</v>
      </c>
      <c r="F86" s="23">
        <f>일위대가!H508</f>
        <v>235</v>
      </c>
      <c r="G86" s="23">
        <f>일위대가!J508</f>
        <v>9</v>
      </c>
      <c r="H86" s="23">
        <f t="shared" si="2"/>
        <v>381</v>
      </c>
      <c r="I86" s="13" t="s">
        <v>828</v>
      </c>
      <c r="J86" s="13" t="s">
        <v>52</v>
      </c>
      <c r="K86" s="13" t="s">
        <v>52</v>
      </c>
      <c r="L86" s="13" t="s">
        <v>52</v>
      </c>
      <c r="M86" s="13" t="s">
        <v>52</v>
      </c>
      <c r="N86" s="1" t="s">
        <v>52</v>
      </c>
    </row>
    <row r="87" spans="1:14" ht="30" customHeight="1" x14ac:dyDescent="0.3">
      <c r="A87" s="13" t="s">
        <v>834</v>
      </c>
      <c r="B87" s="13" t="s">
        <v>831</v>
      </c>
      <c r="C87" s="13" t="s">
        <v>832</v>
      </c>
      <c r="D87" s="13" t="s">
        <v>619</v>
      </c>
      <c r="E87" s="23">
        <f>일위대가!F516</f>
        <v>142</v>
      </c>
      <c r="F87" s="23">
        <f>일위대가!H516</f>
        <v>7109</v>
      </c>
      <c r="G87" s="23">
        <f>일위대가!J516</f>
        <v>142</v>
      </c>
      <c r="H87" s="23">
        <f t="shared" si="2"/>
        <v>7393</v>
      </c>
      <c r="I87" s="13" t="s">
        <v>833</v>
      </c>
      <c r="J87" s="13" t="s">
        <v>52</v>
      </c>
      <c r="K87" s="13" t="s">
        <v>52</v>
      </c>
      <c r="L87" s="13" t="s">
        <v>52</v>
      </c>
      <c r="M87" s="13" t="s">
        <v>1316</v>
      </c>
      <c r="N87" s="1" t="s">
        <v>52</v>
      </c>
    </row>
    <row r="88" spans="1:14" ht="30" customHeight="1" x14ac:dyDescent="0.3">
      <c r="A88" s="13" t="s">
        <v>879</v>
      </c>
      <c r="B88" s="13" t="s">
        <v>741</v>
      </c>
      <c r="C88" s="13" t="s">
        <v>877</v>
      </c>
      <c r="D88" s="13" t="s">
        <v>619</v>
      </c>
      <c r="E88" s="23">
        <f>일위대가!F525</f>
        <v>138</v>
      </c>
      <c r="F88" s="23">
        <f>일위대가!H525</f>
        <v>6925</v>
      </c>
      <c r="G88" s="23">
        <f>일위대가!J525</f>
        <v>277</v>
      </c>
      <c r="H88" s="23">
        <f t="shared" si="2"/>
        <v>7340</v>
      </c>
      <c r="I88" s="13" t="s">
        <v>878</v>
      </c>
      <c r="J88" s="13" t="s">
        <v>52</v>
      </c>
      <c r="K88" s="13" t="s">
        <v>52</v>
      </c>
      <c r="L88" s="13" t="s">
        <v>52</v>
      </c>
      <c r="M88" s="13" t="s">
        <v>1323</v>
      </c>
      <c r="N88" s="1" t="s">
        <v>52</v>
      </c>
    </row>
    <row r="89" spans="1:14" ht="30" customHeight="1" x14ac:dyDescent="0.3">
      <c r="A89" s="13" t="s">
        <v>857</v>
      </c>
      <c r="B89" s="13" t="s">
        <v>854</v>
      </c>
      <c r="C89" s="13" t="s">
        <v>855</v>
      </c>
      <c r="D89" s="13" t="s">
        <v>73</v>
      </c>
      <c r="E89" s="23">
        <f>일위대가!F530</f>
        <v>0</v>
      </c>
      <c r="F89" s="23">
        <f>일위대가!H530</f>
        <v>34363</v>
      </c>
      <c r="G89" s="23">
        <f>일위대가!J530</f>
        <v>0</v>
      </c>
      <c r="H89" s="23">
        <f t="shared" si="2"/>
        <v>34363</v>
      </c>
      <c r="I89" s="13" t="s">
        <v>856</v>
      </c>
      <c r="J89" s="13" t="s">
        <v>52</v>
      </c>
      <c r="K89" s="13" t="s">
        <v>52</v>
      </c>
      <c r="L89" s="13" t="s">
        <v>52</v>
      </c>
      <c r="M89" s="13" t="s">
        <v>1038</v>
      </c>
      <c r="N89" s="1" t="s">
        <v>52</v>
      </c>
    </row>
    <row r="90" spans="1:14" ht="30" customHeight="1" x14ac:dyDescent="0.3">
      <c r="A90" s="13" t="s">
        <v>891</v>
      </c>
      <c r="B90" s="13" t="s">
        <v>222</v>
      </c>
      <c r="C90" s="13" t="s">
        <v>889</v>
      </c>
      <c r="D90" s="13" t="s">
        <v>224</v>
      </c>
      <c r="E90" s="23">
        <f>일위대가!F535</f>
        <v>2024</v>
      </c>
      <c r="F90" s="23">
        <f>일위대가!H535</f>
        <v>5228</v>
      </c>
      <c r="G90" s="23">
        <f>일위대가!J535</f>
        <v>0</v>
      </c>
      <c r="H90" s="23">
        <f t="shared" si="2"/>
        <v>7252</v>
      </c>
      <c r="I90" s="13" t="s">
        <v>890</v>
      </c>
      <c r="J90" s="13" t="s">
        <v>52</v>
      </c>
      <c r="K90" s="13" t="s">
        <v>52</v>
      </c>
      <c r="L90" s="13" t="s">
        <v>52</v>
      </c>
      <c r="M90" s="13" t="s">
        <v>807</v>
      </c>
      <c r="N90" s="1" t="s">
        <v>52</v>
      </c>
    </row>
    <row r="91" spans="1:14" ht="30" customHeight="1" x14ac:dyDescent="0.3">
      <c r="A91" s="13" t="s">
        <v>911</v>
      </c>
      <c r="B91" s="13" t="s">
        <v>908</v>
      </c>
      <c r="C91" s="13" t="s">
        <v>909</v>
      </c>
      <c r="D91" s="13" t="s">
        <v>224</v>
      </c>
      <c r="E91" s="23">
        <f>일위대가!F539</f>
        <v>16375</v>
      </c>
      <c r="F91" s="23">
        <f>일위대가!H539</f>
        <v>35830</v>
      </c>
      <c r="G91" s="23">
        <f>일위대가!J539</f>
        <v>1592</v>
      </c>
      <c r="H91" s="23">
        <f t="shared" si="2"/>
        <v>53797</v>
      </c>
      <c r="I91" s="13" t="s">
        <v>910</v>
      </c>
      <c r="J91" s="13" t="s">
        <v>52</v>
      </c>
      <c r="K91" s="13" t="s">
        <v>52</v>
      </c>
      <c r="L91" s="13" t="s">
        <v>52</v>
      </c>
      <c r="M91" s="13" t="s">
        <v>52</v>
      </c>
      <c r="N91" s="1" t="s">
        <v>52</v>
      </c>
    </row>
    <row r="92" spans="1:14" ht="30" customHeight="1" x14ac:dyDescent="0.3">
      <c r="A92" s="13" t="s">
        <v>915</v>
      </c>
      <c r="B92" s="13" t="s">
        <v>908</v>
      </c>
      <c r="C92" s="13" t="s">
        <v>913</v>
      </c>
      <c r="D92" s="13" t="s">
        <v>224</v>
      </c>
      <c r="E92" s="23">
        <f>일위대가!F543</f>
        <v>16375</v>
      </c>
      <c r="F92" s="23">
        <f>일위대가!H543</f>
        <v>35830</v>
      </c>
      <c r="G92" s="23">
        <f>일위대가!J543</f>
        <v>1592</v>
      </c>
      <c r="H92" s="23">
        <f t="shared" si="2"/>
        <v>53797</v>
      </c>
      <c r="I92" s="13" t="s">
        <v>914</v>
      </c>
      <c r="J92" s="13" t="s">
        <v>52</v>
      </c>
      <c r="K92" s="13" t="s">
        <v>52</v>
      </c>
      <c r="L92" s="13" t="s">
        <v>52</v>
      </c>
      <c r="M92" s="13" t="s">
        <v>52</v>
      </c>
      <c r="N92" s="1" t="s">
        <v>52</v>
      </c>
    </row>
    <row r="93" spans="1:14" ht="30" customHeight="1" x14ac:dyDescent="0.3">
      <c r="A93" s="13" t="s">
        <v>919</v>
      </c>
      <c r="B93" s="13" t="s">
        <v>908</v>
      </c>
      <c r="C93" s="13" t="s">
        <v>917</v>
      </c>
      <c r="D93" s="13" t="s">
        <v>224</v>
      </c>
      <c r="E93" s="23">
        <f>일위대가!F547</f>
        <v>17058</v>
      </c>
      <c r="F93" s="23">
        <f>일위대가!H547</f>
        <v>37323</v>
      </c>
      <c r="G93" s="23">
        <f>일위대가!J547</f>
        <v>1658</v>
      </c>
      <c r="H93" s="23">
        <f t="shared" si="2"/>
        <v>56039</v>
      </c>
      <c r="I93" s="13" t="s">
        <v>918</v>
      </c>
      <c r="J93" s="13" t="s">
        <v>52</v>
      </c>
      <c r="K93" s="13" t="s">
        <v>52</v>
      </c>
      <c r="L93" s="13" t="s">
        <v>52</v>
      </c>
      <c r="M93" s="13" t="s">
        <v>52</v>
      </c>
      <c r="N93" s="1" t="s">
        <v>52</v>
      </c>
    </row>
    <row r="94" spans="1:14" ht="30" customHeight="1" x14ac:dyDescent="0.3">
      <c r="A94" s="13" t="s">
        <v>1342</v>
      </c>
      <c r="B94" s="13" t="s">
        <v>1339</v>
      </c>
      <c r="C94" s="13" t="s">
        <v>1340</v>
      </c>
      <c r="D94" s="13" t="s">
        <v>73</v>
      </c>
      <c r="E94" s="23">
        <f>일위대가!F556</f>
        <v>68233</v>
      </c>
      <c r="F94" s="23">
        <f>일위대가!H556</f>
        <v>149292</v>
      </c>
      <c r="G94" s="23">
        <f>일위대가!J556</f>
        <v>6635</v>
      </c>
      <c r="H94" s="23">
        <f t="shared" si="2"/>
        <v>224160</v>
      </c>
      <c r="I94" s="13" t="s">
        <v>1341</v>
      </c>
      <c r="J94" s="13" t="s">
        <v>52</v>
      </c>
      <c r="K94" s="13" t="s">
        <v>52</v>
      </c>
      <c r="L94" s="13" t="s">
        <v>52</v>
      </c>
      <c r="M94" s="13" t="s">
        <v>52</v>
      </c>
      <c r="N94" s="1" t="s">
        <v>52</v>
      </c>
    </row>
    <row r="95" spans="1:14" ht="30" customHeight="1" x14ac:dyDescent="0.3">
      <c r="A95" s="13" t="s">
        <v>1360</v>
      </c>
      <c r="B95" s="13" t="s">
        <v>741</v>
      </c>
      <c r="C95" s="13" t="s">
        <v>1358</v>
      </c>
      <c r="D95" s="13" t="s">
        <v>619</v>
      </c>
      <c r="E95" s="23">
        <f>일위대가!F565</f>
        <v>159</v>
      </c>
      <c r="F95" s="23">
        <f>일위대가!H565</f>
        <v>5328</v>
      </c>
      <c r="G95" s="23">
        <f>일위대가!J565</f>
        <v>266</v>
      </c>
      <c r="H95" s="23">
        <f t="shared" si="2"/>
        <v>5753</v>
      </c>
      <c r="I95" s="13" t="s">
        <v>1359</v>
      </c>
      <c r="J95" s="13" t="s">
        <v>52</v>
      </c>
      <c r="K95" s="13" t="s">
        <v>52</v>
      </c>
      <c r="L95" s="13" t="s">
        <v>52</v>
      </c>
      <c r="M95" s="13" t="s">
        <v>1323</v>
      </c>
      <c r="N95" s="1" t="s">
        <v>52</v>
      </c>
    </row>
    <row r="96" spans="1:14" ht="30" customHeight="1" x14ac:dyDescent="0.3">
      <c r="A96" s="13" t="s">
        <v>933</v>
      </c>
      <c r="B96" s="13" t="s">
        <v>930</v>
      </c>
      <c r="C96" s="13" t="s">
        <v>931</v>
      </c>
      <c r="D96" s="13" t="s">
        <v>224</v>
      </c>
      <c r="E96" s="23">
        <f>일위대가!F571</f>
        <v>3826</v>
      </c>
      <c r="F96" s="23">
        <f>일위대가!H571</f>
        <v>17784</v>
      </c>
      <c r="G96" s="23">
        <f>일위대가!J571</f>
        <v>887</v>
      </c>
      <c r="H96" s="23">
        <f t="shared" si="2"/>
        <v>22497</v>
      </c>
      <c r="I96" s="13" t="s">
        <v>932</v>
      </c>
      <c r="J96" s="13" t="s">
        <v>52</v>
      </c>
      <c r="K96" s="13" t="s">
        <v>52</v>
      </c>
      <c r="L96" s="13" t="s">
        <v>52</v>
      </c>
      <c r="M96" s="13" t="s">
        <v>52</v>
      </c>
      <c r="N96" s="1" t="s">
        <v>52</v>
      </c>
    </row>
    <row r="97" spans="1:14" ht="30" customHeight="1" x14ac:dyDescent="0.3">
      <c r="A97" s="13" t="s">
        <v>937</v>
      </c>
      <c r="B97" s="13" t="s">
        <v>930</v>
      </c>
      <c r="C97" s="13" t="s">
        <v>935</v>
      </c>
      <c r="D97" s="13" t="s">
        <v>224</v>
      </c>
      <c r="E97" s="23">
        <f>일위대가!F577</f>
        <v>5906</v>
      </c>
      <c r="F97" s="23">
        <f>일위대가!H577</f>
        <v>27407</v>
      </c>
      <c r="G97" s="23">
        <f>일위대가!J577</f>
        <v>1368</v>
      </c>
      <c r="H97" s="23">
        <f t="shared" si="2"/>
        <v>34681</v>
      </c>
      <c r="I97" s="13" t="s">
        <v>936</v>
      </c>
      <c r="J97" s="13" t="s">
        <v>52</v>
      </c>
      <c r="K97" s="13" t="s">
        <v>52</v>
      </c>
      <c r="L97" s="13" t="s">
        <v>52</v>
      </c>
      <c r="M97" s="13" t="s">
        <v>52</v>
      </c>
      <c r="N97" s="1" t="s">
        <v>52</v>
      </c>
    </row>
    <row r="98" spans="1:14" ht="30" customHeight="1" x14ac:dyDescent="0.3">
      <c r="A98" s="13" t="s">
        <v>942</v>
      </c>
      <c r="B98" s="13" t="s">
        <v>939</v>
      </c>
      <c r="C98" s="13" t="s">
        <v>940</v>
      </c>
      <c r="D98" s="13" t="s">
        <v>73</v>
      </c>
      <c r="E98" s="23">
        <f>일위대가!F583</f>
        <v>5064</v>
      </c>
      <c r="F98" s="23">
        <f>일위대가!H583</f>
        <v>18183</v>
      </c>
      <c r="G98" s="23">
        <f>일위대가!J583</f>
        <v>363</v>
      </c>
      <c r="H98" s="23">
        <f t="shared" si="2"/>
        <v>23610</v>
      </c>
      <c r="I98" s="13" t="s">
        <v>941</v>
      </c>
      <c r="J98" s="13" t="s">
        <v>52</v>
      </c>
      <c r="K98" s="13" t="s">
        <v>52</v>
      </c>
      <c r="L98" s="13" t="s">
        <v>52</v>
      </c>
      <c r="M98" s="13" t="s">
        <v>1294</v>
      </c>
      <c r="N98" s="1" t="s">
        <v>52</v>
      </c>
    </row>
    <row r="99" spans="1:14" ht="30" customHeight="1" x14ac:dyDescent="0.3">
      <c r="A99" s="13" t="s">
        <v>956</v>
      </c>
      <c r="B99" s="13" t="s">
        <v>953</v>
      </c>
      <c r="C99" s="13" t="s">
        <v>954</v>
      </c>
      <c r="D99" s="13" t="s">
        <v>224</v>
      </c>
      <c r="E99" s="23">
        <f>일위대가!F587</f>
        <v>17399</v>
      </c>
      <c r="F99" s="23">
        <f>일위대가!H587</f>
        <v>38069</v>
      </c>
      <c r="G99" s="23">
        <f>일위대가!J587</f>
        <v>1691</v>
      </c>
      <c r="H99" s="23">
        <f t="shared" si="2"/>
        <v>57159</v>
      </c>
      <c r="I99" s="13" t="s">
        <v>955</v>
      </c>
      <c r="J99" s="13" t="s">
        <v>52</v>
      </c>
      <c r="K99" s="13" t="s">
        <v>52</v>
      </c>
      <c r="L99" s="13" t="s">
        <v>52</v>
      </c>
      <c r="M99" s="13" t="s">
        <v>52</v>
      </c>
      <c r="N99" s="1" t="s">
        <v>52</v>
      </c>
    </row>
    <row r="100" spans="1:14" ht="30" customHeight="1" x14ac:dyDescent="0.3">
      <c r="A100" s="13" t="s">
        <v>970</v>
      </c>
      <c r="B100" s="13" t="s">
        <v>967</v>
      </c>
      <c r="C100" s="13" t="s">
        <v>968</v>
      </c>
      <c r="D100" s="13" t="s">
        <v>155</v>
      </c>
      <c r="E100" s="23">
        <f>일위대가!F593</f>
        <v>0</v>
      </c>
      <c r="F100" s="23">
        <f>일위대가!H593</f>
        <v>897080</v>
      </c>
      <c r="G100" s="23">
        <f>일위대가!J593</f>
        <v>17941</v>
      </c>
      <c r="H100" s="23">
        <f t="shared" ref="H100:H115" si="3">E100+F100+G100</f>
        <v>915021</v>
      </c>
      <c r="I100" s="13" t="s">
        <v>969</v>
      </c>
      <c r="J100" s="13" t="s">
        <v>52</v>
      </c>
      <c r="K100" s="13" t="s">
        <v>52</v>
      </c>
      <c r="L100" s="13" t="s">
        <v>52</v>
      </c>
      <c r="M100" s="13" t="s">
        <v>1393</v>
      </c>
      <c r="N100" s="1" t="s">
        <v>52</v>
      </c>
    </row>
    <row r="101" spans="1:14" ht="30" customHeight="1" x14ac:dyDescent="0.3">
      <c r="A101" s="13" t="s">
        <v>981</v>
      </c>
      <c r="B101" s="13" t="s">
        <v>967</v>
      </c>
      <c r="C101" s="13" t="s">
        <v>979</v>
      </c>
      <c r="D101" s="13" t="s">
        <v>155</v>
      </c>
      <c r="E101" s="23">
        <f>일위대가!F599</f>
        <v>0</v>
      </c>
      <c r="F101" s="23">
        <f>일위대가!H599</f>
        <v>716825</v>
      </c>
      <c r="G101" s="23">
        <f>일위대가!J599</f>
        <v>14336</v>
      </c>
      <c r="H101" s="23">
        <f t="shared" si="3"/>
        <v>731161</v>
      </c>
      <c r="I101" s="13" t="s">
        <v>980</v>
      </c>
      <c r="J101" s="13" t="s">
        <v>52</v>
      </c>
      <c r="K101" s="13" t="s">
        <v>52</v>
      </c>
      <c r="L101" s="13" t="s">
        <v>52</v>
      </c>
      <c r="M101" s="13" t="s">
        <v>1393</v>
      </c>
      <c r="N101" s="1" t="s">
        <v>52</v>
      </c>
    </row>
    <row r="102" spans="1:14" ht="30" customHeight="1" x14ac:dyDescent="0.3">
      <c r="A102" s="13" t="s">
        <v>995</v>
      </c>
      <c r="B102" s="13" t="s">
        <v>993</v>
      </c>
      <c r="C102" s="13" t="s">
        <v>813</v>
      </c>
      <c r="D102" s="13" t="s">
        <v>155</v>
      </c>
      <c r="E102" s="23">
        <f>일위대가!F604</f>
        <v>0</v>
      </c>
      <c r="F102" s="23">
        <f>일위대가!H604</f>
        <v>7662</v>
      </c>
      <c r="G102" s="23">
        <f>일위대가!J604</f>
        <v>306</v>
      </c>
      <c r="H102" s="23">
        <f t="shared" si="3"/>
        <v>7968</v>
      </c>
      <c r="I102" s="13" t="s">
        <v>994</v>
      </c>
      <c r="J102" s="13" t="s">
        <v>52</v>
      </c>
      <c r="K102" s="13" t="s">
        <v>52</v>
      </c>
      <c r="L102" s="13" t="s">
        <v>52</v>
      </c>
      <c r="M102" s="13" t="s">
        <v>1402</v>
      </c>
      <c r="N102" s="1" t="s">
        <v>52</v>
      </c>
    </row>
    <row r="103" spans="1:14" ht="30" customHeight="1" x14ac:dyDescent="0.3">
      <c r="A103" s="13" t="s">
        <v>1004</v>
      </c>
      <c r="B103" s="13" t="s">
        <v>1001</v>
      </c>
      <c r="C103" s="13" t="s">
        <v>1002</v>
      </c>
      <c r="D103" s="13" t="s">
        <v>155</v>
      </c>
      <c r="E103" s="23">
        <f>일위대가!F610</f>
        <v>0</v>
      </c>
      <c r="F103" s="23">
        <f>일위대가!H610</f>
        <v>88382</v>
      </c>
      <c r="G103" s="23">
        <f>일위대가!J610</f>
        <v>2651</v>
      </c>
      <c r="H103" s="23">
        <f t="shared" si="3"/>
        <v>91033</v>
      </c>
      <c r="I103" s="13" t="s">
        <v>1003</v>
      </c>
      <c r="J103" s="13" t="s">
        <v>52</v>
      </c>
      <c r="K103" s="13" t="s">
        <v>52</v>
      </c>
      <c r="L103" s="13" t="s">
        <v>52</v>
      </c>
      <c r="M103" s="13" t="s">
        <v>1406</v>
      </c>
      <c r="N103" s="1" t="s">
        <v>52</v>
      </c>
    </row>
    <row r="104" spans="1:14" ht="30" customHeight="1" x14ac:dyDescent="0.3">
      <c r="A104" s="13" t="s">
        <v>1016</v>
      </c>
      <c r="B104" s="13" t="s">
        <v>1014</v>
      </c>
      <c r="C104" s="13" t="s">
        <v>813</v>
      </c>
      <c r="D104" s="13" t="s">
        <v>155</v>
      </c>
      <c r="E104" s="23">
        <f>일위대가!F615</f>
        <v>0</v>
      </c>
      <c r="F104" s="23">
        <f>일위대가!H615</f>
        <v>5932</v>
      </c>
      <c r="G104" s="23">
        <f>일위대가!J615</f>
        <v>118</v>
      </c>
      <c r="H104" s="23">
        <f t="shared" si="3"/>
        <v>6050</v>
      </c>
      <c r="I104" s="13" t="s">
        <v>1015</v>
      </c>
      <c r="J104" s="13" t="s">
        <v>52</v>
      </c>
      <c r="K104" s="13" t="s">
        <v>52</v>
      </c>
      <c r="L104" s="13" t="s">
        <v>52</v>
      </c>
      <c r="M104" s="13" t="s">
        <v>1402</v>
      </c>
      <c r="N104" s="1" t="s">
        <v>52</v>
      </c>
    </row>
    <row r="105" spans="1:14" ht="30" customHeight="1" x14ac:dyDescent="0.3">
      <c r="A105" s="13" t="s">
        <v>1023</v>
      </c>
      <c r="B105" s="13" t="s">
        <v>1021</v>
      </c>
      <c r="C105" s="13" t="s">
        <v>1002</v>
      </c>
      <c r="D105" s="13" t="s">
        <v>155</v>
      </c>
      <c r="E105" s="23">
        <f>일위대가!F621</f>
        <v>0</v>
      </c>
      <c r="F105" s="23">
        <f>일위대가!H621</f>
        <v>124508</v>
      </c>
      <c r="G105" s="23">
        <f>일위대가!J621</f>
        <v>3735</v>
      </c>
      <c r="H105" s="23">
        <f t="shared" si="3"/>
        <v>128243</v>
      </c>
      <c r="I105" s="13" t="s">
        <v>1022</v>
      </c>
      <c r="J105" s="13" t="s">
        <v>52</v>
      </c>
      <c r="K105" s="13" t="s">
        <v>52</v>
      </c>
      <c r="L105" s="13" t="s">
        <v>52</v>
      </c>
      <c r="M105" s="13" t="s">
        <v>1414</v>
      </c>
      <c r="N105" s="1" t="s">
        <v>52</v>
      </c>
    </row>
    <row r="106" spans="1:14" ht="30" customHeight="1" x14ac:dyDescent="0.3">
      <c r="A106" s="13" t="s">
        <v>1050</v>
      </c>
      <c r="B106" s="13" t="s">
        <v>1047</v>
      </c>
      <c r="C106" s="13" t="s">
        <v>1048</v>
      </c>
      <c r="D106" s="13" t="s">
        <v>73</v>
      </c>
      <c r="E106" s="23">
        <f>일위대가!F628</f>
        <v>240</v>
      </c>
      <c r="F106" s="23">
        <f>일위대가!H628</f>
        <v>2802</v>
      </c>
      <c r="G106" s="23">
        <f>일위대가!J628</f>
        <v>0</v>
      </c>
      <c r="H106" s="23">
        <f t="shared" si="3"/>
        <v>3042</v>
      </c>
      <c r="I106" s="13" t="s">
        <v>1049</v>
      </c>
      <c r="J106" s="13" t="s">
        <v>52</v>
      </c>
      <c r="K106" s="13" t="s">
        <v>52</v>
      </c>
      <c r="L106" s="13" t="s">
        <v>52</v>
      </c>
      <c r="M106" s="13" t="s">
        <v>1419</v>
      </c>
      <c r="N106" s="1" t="s">
        <v>52</v>
      </c>
    </row>
    <row r="107" spans="1:14" ht="30" customHeight="1" x14ac:dyDescent="0.3">
      <c r="A107" s="13" t="s">
        <v>1055</v>
      </c>
      <c r="B107" s="13" t="s">
        <v>1052</v>
      </c>
      <c r="C107" s="13" t="s">
        <v>1053</v>
      </c>
      <c r="D107" s="13" t="s">
        <v>73</v>
      </c>
      <c r="E107" s="23">
        <f>일위대가!F632</f>
        <v>817</v>
      </c>
      <c r="F107" s="23">
        <f>일위대가!H632</f>
        <v>0</v>
      </c>
      <c r="G107" s="23">
        <f>일위대가!J632</f>
        <v>0</v>
      </c>
      <c r="H107" s="23">
        <f t="shared" si="3"/>
        <v>817</v>
      </c>
      <c r="I107" s="13" t="s">
        <v>1054</v>
      </c>
      <c r="J107" s="13" t="s">
        <v>52</v>
      </c>
      <c r="K107" s="13" t="s">
        <v>52</v>
      </c>
      <c r="L107" s="13" t="s">
        <v>52</v>
      </c>
      <c r="M107" s="13" t="s">
        <v>1432</v>
      </c>
      <c r="N107" s="1" t="s">
        <v>52</v>
      </c>
    </row>
    <row r="108" spans="1:14" ht="30" customHeight="1" x14ac:dyDescent="0.3">
      <c r="A108" s="13" t="s">
        <v>1059</v>
      </c>
      <c r="B108" s="13" t="s">
        <v>1052</v>
      </c>
      <c r="C108" s="13" t="s">
        <v>1057</v>
      </c>
      <c r="D108" s="13" t="s">
        <v>73</v>
      </c>
      <c r="E108" s="23">
        <f>일위대가!F640</f>
        <v>140</v>
      </c>
      <c r="F108" s="23">
        <f>일위대가!H640</f>
        <v>7000</v>
      </c>
      <c r="G108" s="23">
        <f>일위대가!J640</f>
        <v>0</v>
      </c>
      <c r="H108" s="23">
        <f t="shared" si="3"/>
        <v>7140</v>
      </c>
      <c r="I108" s="13" t="s">
        <v>1058</v>
      </c>
      <c r="J108" s="13" t="s">
        <v>52</v>
      </c>
      <c r="K108" s="13" t="s">
        <v>52</v>
      </c>
      <c r="L108" s="13" t="s">
        <v>52</v>
      </c>
      <c r="M108" s="13" t="s">
        <v>1432</v>
      </c>
      <c r="N108" s="1" t="s">
        <v>52</v>
      </c>
    </row>
    <row r="109" spans="1:14" ht="30" customHeight="1" x14ac:dyDescent="0.3">
      <c r="A109" s="13" t="s">
        <v>1065</v>
      </c>
      <c r="B109" s="13" t="s">
        <v>1062</v>
      </c>
      <c r="C109" s="13" t="s">
        <v>1063</v>
      </c>
      <c r="D109" s="13" t="s">
        <v>73</v>
      </c>
      <c r="E109" s="23">
        <f>일위대가!F647</f>
        <v>120</v>
      </c>
      <c r="F109" s="23">
        <f>일위대가!H647</f>
        <v>2802</v>
      </c>
      <c r="G109" s="23">
        <f>일위대가!J647</f>
        <v>0</v>
      </c>
      <c r="H109" s="23">
        <f t="shared" si="3"/>
        <v>2922</v>
      </c>
      <c r="I109" s="13" t="s">
        <v>1064</v>
      </c>
      <c r="J109" s="13" t="s">
        <v>52</v>
      </c>
      <c r="K109" s="13" t="s">
        <v>52</v>
      </c>
      <c r="L109" s="13" t="s">
        <v>52</v>
      </c>
      <c r="M109" s="13" t="s">
        <v>1419</v>
      </c>
      <c r="N109" s="1" t="s">
        <v>52</v>
      </c>
    </row>
    <row r="110" spans="1:14" ht="30" customHeight="1" x14ac:dyDescent="0.3">
      <c r="A110" s="13" t="s">
        <v>1069</v>
      </c>
      <c r="B110" s="13" t="s">
        <v>1052</v>
      </c>
      <c r="C110" s="13" t="s">
        <v>1067</v>
      </c>
      <c r="D110" s="13" t="s">
        <v>73</v>
      </c>
      <c r="E110" s="23">
        <f>일위대가!F651</f>
        <v>826</v>
      </c>
      <c r="F110" s="23">
        <f>일위대가!H651</f>
        <v>0</v>
      </c>
      <c r="G110" s="23">
        <f>일위대가!J651</f>
        <v>0</v>
      </c>
      <c r="H110" s="23">
        <f t="shared" si="3"/>
        <v>826</v>
      </c>
      <c r="I110" s="13" t="s">
        <v>1068</v>
      </c>
      <c r="J110" s="13" t="s">
        <v>52</v>
      </c>
      <c r="K110" s="13" t="s">
        <v>52</v>
      </c>
      <c r="L110" s="13" t="s">
        <v>52</v>
      </c>
      <c r="M110" s="13" t="s">
        <v>1432</v>
      </c>
      <c r="N110" s="1" t="s">
        <v>52</v>
      </c>
    </row>
    <row r="111" spans="1:14" ht="30" customHeight="1" x14ac:dyDescent="0.3">
      <c r="A111" s="13" t="s">
        <v>1077</v>
      </c>
      <c r="B111" s="13" t="s">
        <v>1074</v>
      </c>
      <c r="C111" s="13" t="s">
        <v>1075</v>
      </c>
      <c r="D111" s="13" t="s">
        <v>73</v>
      </c>
      <c r="E111" s="23">
        <f>일위대가!F658</f>
        <v>766</v>
      </c>
      <c r="F111" s="23">
        <f>일위대가!H658</f>
        <v>10926</v>
      </c>
      <c r="G111" s="23">
        <f>일위대가!J658</f>
        <v>0</v>
      </c>
      <c r="H111" s="23">
        <f t="shared" si="3"/>
        <v>11692</v>
      </c>
      <c r="I111" s="13" t="s">
        <v>1076</v>
      </c>
      <c r="J111" s="13" t="s">
        <v>52</v>
      </c>
      <c r="K111" s="13" t="s">
        <v>52</v>
      </c>
      <c r="L111" s="13" t="s">
        <v>52</v>
      </c>
      <c r="M111" s="13" t="s">
        <v>1454</v>
      </c>
      <c r="N111" s="1" t="s">
        <v>52</v>
      </c>
    </row>
    <row r="112" spans="1:14" ht="30" customHeight="1" x14ac:dyDescent="0.3">
      <c r="A112" s="13" t="s">
        <v>1090</v>
      </c>
      <c r="B112" s="13" t="s">
        <v>1087</v>
      </c>
      <c r="C112" s="13" t="s">
        <v>1088</v>
      </c>
      <c r="D112" s="13" t="s">
        <v>637</v>
      </c>
      <c r="E112" s="23">
        <f>일위대가!F662</f>
        <v>0</v>
      </c>
      <c r="F112" s="23">
        <f>일위대가!H662</f>
        <v>0</v>
      </c>
      <c r="G112" s="23">
        <f>일위대가!J662</f>
        <v>343</v>
      </c>
      <c r="H112" s="23">
        <f t="shared" si="3"/>
        <v>343</v>
      </c>
      <c r="I112" s="13" t="s">
        <v>1089</v>
      </c>
      <c r="J112" s="13" t="s">
        <v>52</v>
      </c>
      <c r="K112" s="13" t="s">
        <v>52</v>
      </c>
      <c r="L112" s="13" t="s">
        <v>52</v>
      </c>
      <c r="M112" s="13" t="s">
        <v>1460</v>
      </c>
      <c r="N112" s="1" t="s">
        <v>64</v>
      </c>
    </row>
    <row r="113" spans="1:14" ht="30" customHeight="1" x14ac:dyDescent="0.3">
      <c r="A113" s="13" t="s">
        <v>1098</v>
      </c>
      <c r="B113" s="13" t="s">
        <v>1095</v>
      </c>
      <c r="C113" s="13" t="s">
        <v>1096</v>
      </c>
      <c r="D113" s="13" t="s">
        <v>142</v>
      </c>
      <c r="E113" s="23">
        <f>일위대가!F669</f>
        <v>72845</v>
      </c>
      <c r="F113" s="23">
        <f>일위대가!H669</f>
        <v>1191744</v>
      </c>
      <c r="G113" s="23">
        <f>일위대가!J669</f>
        <v>0</v>
      </c>
      <c r="H113" s="23">
        <f t="shared" si="3"/>
        <v>1264589</v>
      </c>
      <c r="I113" s="13" t="s">
        <v>1097</v>
      </c>
      <c r="J113" s="13" t="s">
        <v>52</v>
      </c>
      <c r="K113" s="13" t="s">
        <v>52</v>
      </c>
      <c r="L113" s="13" t="s">
        <v>52</v>
      </c>
      <c r="M113" s="13" t="s">
        <v>1464</v>
      </c>
      <c r="N113" s="1" t="s">
        <v>52</v>
      </c>
    </row>
    <row r="114" spans="1:14" ht="30" customHeight="1" x14ac:dyDescent="0.3">
      <c r="A114" s="13" t="s">
        <v>1104</v>
      </c>
      <c r="B114" s="13" t="s">
        <v>1101</v>
      </c>
      <c r="C114" s="13" t="s">
        <v>1102</v>
      </c>
      <c r="D114" s="13" t="s">
        <v>73</v>
      </c>
      <c r="E114" s="23">
        <f>일위대가!F674</f>
        <v>0</v>
      </c>
      <c r="F114" s="23">
        <f>일위대가!H674</f>
        <v>15157</v>
      </c>
      <c r="G114" s="23">
        <f>일위대가!J674</f>
        <v>0</v>
      </c>
      <c r="H114" s="23">
        <f t="shared" si="3"/>
        <v>15157</v>
      </c>
      <c r="I114" s="13" t="s">
        <v>1103</v>
      </c>
      <c r="J114" s="13" t="s">
        <v>52</v>
      </c>
      <c r="K114" s="13" t="s">
        <v>52</v>
      </c>
      <c r="L114" s="13" t="s">
        <v>52</v>
      </c>
      <c r="M114" s="13" t="s">
        <v>1478</v>
      </c>
      <c r="N114" s="1" t="s">
        <v>52</v>
      </c>
    </row>
    <row r="115" spans="1:14" ht="30" customHeight="1" x14ac:dyDescent="0.3">
      <c r="A115" s="13" t="s">
        <v>1482</v>
      </c>
      <c r="B115" s="13" t="s">
        <v>1483</v>
      </c>
      <c r="C115" s="13" t="s">
        <v>1484</v>
      </c>
      <c r="D115" s="13" t="s">
        <v>637</v>
      </c>
      <c r="E115" s="23">
        <f>일위대가!F681</f>
        <v>5338</v>
      </c>
      <c r="F115" s="23">
        <f>일위대가!H681</f>
        <v>49778</v>
      </c>
      <c r="G115" s="23">
        <f>일위대가!J681</f>
        <v>6522</v>
      </c>
      <c r="H115" s="23">
        <f t="shared" si="3"/>
        <v>61638</v>
      </c>
      <c r="I115" s="13" t="s">
        <v>1485</v>
      </c>
      <c r="J115" s="13" t="s">
        <v>52</v>
      </c>
      <c r="K115" s="13" t="s">
        <v>1191</v>
      </c>
      <c r="L115" s="13" t="s">
        <v>52</v>
      </c>
      <c r="M115" s="13" t="s">
        <v>1486</v>
      </c>
      <c r="N115" s="1" t="s">
        <v>64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681"/>
  <sheetViews>
    <sheetView topLeftCell="A22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46" t="s">
        <v>2</v>
      </c>
      <c r="B2" s="46" t="s">
        <v>3</v>
      </c>
      <c r="C2" s="46" t="s">
        <v>4</v>
      </c>
      <c r="D2" s="46" t="s">
        <v>5</v>
      </c>
      <c r="E2" s="46" t="s">
        <v>6</v>
      </c>
      <c r="F2" s="46"/>
      <c r="G2" s="46" t="s">
        <v>9</v>
      </c>
      <c r="H2" s="46"/>
      <c r="I2" s="46" t="s">
        <v>10</v>
      </c>
      <c r="J2" s="46"/>
      <c r="K2" s="46" t="s">
        <v>11</v>
      </c>
      <c r="L2" s="46"/>
      <c r="M2" s="46" t="s">
        <v>12</v>
      </c>
      <c r="N2" s="42" t="s">
        <v>542</v>
      </c>
      <c r="O2" s="42" t="s">
        <v>20</v>
      </c>
      <c r="P2" s="42" t="s">
        <v>22</v>
      </c>
      <c r="Q2" s="42" t="s">
        <v>23</v>
      </c>
      <c r="R2" s="42" t="s">
        <v>24</v>
      </c>
      <c r="S2" s="42" t="s">
        <v>25</v>
      </c>
      <c r="T2" s="42" t="s">
        <v>26</v>
      </c>
      <c r="U2" s="42" t="s">
        <v>27</v>
      </c>
      <c r="V2" s="42" t="s">
        <v>28</v>
      </c>
      <c r="W2" s="42" t="s">
        <v>29</v>
      </c>
      <c r="X2" s="42" t="s">
        <v>30</v>
      </c>
      <c r="Y2" s="42" t="s">
        <v>31</v>
      </c>
      <c r="Z2" s="42" t="s">
        <v>32</v>
      </c>
      <c r="AA2" s="42" t="s">
        <v>33</v>
      </c>
      <c r="AB2" s="42" t="s">
        <v>34</v>
      </c>
      <c r="AC2" s="42" t="s">
        <v>35</v>
      </c>
      <c r="AD2" s="42" t="s">
        <v>36</v>
      </c>
      <c r="AE2" s="42" t="s">
        <v>37</v>
      </c>
      <c r="AF2" s="42" t="s">
        <v>38</v>
      </c>
      <c r="AG2" s="42" t="s">
        <v>39</v>
      </c>
      <c r="AH2" s="42" t="s">
        <v>40</v>
      </c>
      <c r="AI2" s="42" t="s">
        <v>41</v>
      </c>
      <c r="AJ2" s="42" t="s">
        <v>42</v>
      </c>
      <c r="AK2" s="42" t="s">
        <v>43</v>
      </c>
      <c r="AL2" s="42" t="s">
        <v>44</v>
      </c>
      <c r="AM2" s="42" t="s">
        <v>45</v>
      </c>
      <c r="AN2" s="42" t="s">
        <v>46</v>
      </c>
      <c r="AO2" s="42" t="s">
        <v>47</v>
      </c>
      <c r="AP2" s="42" t="s">
        <v>543</v>
      </c>
      <c r="AQ2" s="42" t="s">
        <v>544</v>
      </c>
      <c r="AR2" s="42" t="s">
        <v>545</v>
      </c>
      <c r="AS2" s="42" t="s">
        <v>546</v>
      </c>
      <c r="AT2" s="42" t="s">
        <v>547</v>
      </c>
      <c r="AU2" s="42" t="s">
        <v>548</v>
      </c>
      <c r="AV2" s="42" t="s">
        <v>48</v>
      </c>
      <c r="AW2" s="42" t="s">
        <v>549</v>
      </c>
      <c r="AX2" s="1" t="s">
        <v>541</v>
      </c>
      <c r="AY2" s="1" t="s">
        <v>21</v>
      </c>
      <c r="AZ2" s="1" t="s">
        <v>550</v>
      </c>
    </row>
    <row r="3" spans="1:52" ht="30" customHeight="1" x14ac:dyDescent="0.3">
      <c r="A3" s="46"/>
      <c r="B3" s="46"/>
      <c r="C3" s="46"/>
      <c r="D3" s="46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6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</row>
    <row r="4" spans="1:52" ht="30" customHeight="1" x14ac:dyDescent="0.3">
      <c r="A4" s="16" t="s">
        <v>551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63</v>
      </c>
    </row>
    <row r="5" spans="1:52" ht="30" customHeight="1" x14ac:dyDescent="0.3">
      <c r="A5" s="19" t="s">
        <v>553</v>
      </c>
      <c r="B5" s="19" t="s">
        <v>554</v>
      </c>
      <c r="C5" s="19" t="s">
        <v>251</v>
      </c>
      <c r="D5" s="20">
        <v>0.14000000000000001</v>
      </c>
      <c r="E5" s="22">
        <f>단가대비표!O49</f>
        <v>28500</v>
      </c>
      <c r="F5" s="25">
        <f t="shared" ref="F5:F14" si="0">TRUNC(E5*D5,1)</f>
        <v>3990</v>
      </c>
      <c r="G5" s="22">
        <f>단가대비표!P49</f>
        <v>0</v>
      </c>
      <c r="H5" s="25">
        <f t="shared" ref="H5:H14" si="1">TRUNC(G5*D5,1)</f>
        <v>0</v>
      </c>
      <c r="I5" s="22">
        <f>단가대비표!V49</f>
        <v>0</v>
      </c>
      <c r="J5" s="25">
        <f t="shared" ref="J5:J14" si="2">TRUNC(I5*D5,1)</f>
        <v>0</v>
      </c>
      <c r="K5" s="22">
        <f t="shared" ref="K5:K14" si="3">TRUNC(E5+G5+I5,1)</f>
        <v>28500</v>
      </c>
      <c r="L5" s="25">
        <f t="shared" ref="L5:L14" si="4">TRUNC(F5+H5+J5,1)</f>
        <v>3990</v>
      </c>
      <c r="M5" s="19" t="s">
        <v>52</v>
      </c>
      <c r="N5" s="1" t="s">
        <v>63</v>
      </c>
      <c r="O5" s="1" t="s">
        <v>555</v>
      </c>
      <c r="P5" s="1" t="s">
        <v>65</v>
      </c>
      <c r="Q5" s="1" t="s">
        <v>65</v>
      </c>
      <c r="R5" s="1" t="s">
        <v>64</v>
      </c>
      <c r="AV5" s="1" t="s">
        <v>52</v>
      </c>
      <c r="AW5" s="1" t="s">
        <v>556</v>
      </c>
      <c r="AX5" s="1" t="s">
        <v>52</v>
      </c>
      <c r="AY5" s="1" t="s">
        <v>52</v>
      </c>
      <c r="AZ5" s="1" t="s">
        <v>52</v>
      </c>
    </row>
    <row r="6" spans="1:52" ht="30" customHeight="1" x14ac:dyDescent="0.3">
      <c r="A6" s="19" t="s">
        <v>553</v>
      </c>
      <c r="B6" s="19" t="s">
        <v>557</v>
      </c>
      <c r="C6" s="19" t="s">
        <v>251</v>
      </c>
      <c r="D6" s="20">
        <v>0.14000000000000001</v>
      </c>
      <c r="E6" s="22">
        <f>단가대비표!O50</f>
        <v>9500</v>
      </c>
      <c r="F6" s="25">
        <f t="shared" si="0"/>
        <v>1330</v>
      </c>
      <c r="G6" s="22">
        <f>단가대비표!P50</f>
        <v>0</v>
      </c>
      <c r="H6" s="25">
        <f t="shared" si="1"/>
        <v>0</v>
      </c>
      <c r="I6" s="22">
        <f>단가대비표!V50</f>
        <v>0</v>
      </c>
      <c r="J6" s="25">
        <f t="shared" si="2"/>
        <v>0</v>
      </c>
      <c r="K6" s="22">
        <f t="shared" si="3"/>
        <v>9500</v>
      </c>
      <c r="L6" s="25">
        <f t="shared" si="4"/>
        <v>1330</v>
      </c>
      <c r="M6" s="19" t="s">
        <v>52</v>
      </c>
      <c r="N6" s="1" t="s">
        <v>63</v>
      </c>
      <c r="O6" s="1" t="s">
        <v>558</v>
      </c>
      <c r="P6" s="1" t="s">
        <v>65</v>
      </c>
      <c r="Q6" s="1" t="s">
        <v>65</v>
      </c>
      <c r="R6" s="1" t="s">
        <v>64</v>
      </c>
      <c r="AV6" s="1" t="s">
        <v>52</v>
      </c>
      <c r="AW6" s="1" t="s">
        <v>559</v>
      </c>
      <c r="AX6" s="1" t="s">
        <v>52</v>
      </c>
      <c r="AY6" s="1" t="s">
        <v>52</v>
      </c>
      <c r="AZ6" s="1" t="s">
        <v>52</v>
      </c>
    </row>
    <row r="7" spans="1:52" ht="30" customHeight="1" x14ac:dyDescent="0.3">
      <c r="A7" s="19" t="s">
        <v>553</v>
      </c>
      <c r="B7" s="19" t="s">
        <v>560</v>
      </c>
      <c r="C7" s="19" t="s">
        <v>251</v>
      </c>
      <c r="D7" s="20">
        <v>0.28000000000000003</v>
      </c>
      <c r="E7" s="22">
        <f>단가대비표!O51</f>
        <v>25000</v>
      </c>
      <c r="F7" s="25">
        <f t="shared" si="0"/>
        <v>7000</v>
      </c>
      <c r="G7" s="22">
        <f>단가대비표!P51</f>
        <v>0</v>
      </c>
      <c r="H7" s="25">
        <f t="shared" si="1"/>
        <v>0</v>
      </c>
      <c r="I7" s="22">
        <f>단가대비표!V51</f>
        <v>0</v>
      </c>
      <c r="J7" s="25">
        <f t="shared" si="2"/>
        <v>0</v>
      </c>
      <c r="K7" s="22">
        <f t="shared" si="3"/>
        <v>25000</v>
      </c>
      <c r="L7" s="25">
        <f t="shared" si="4"/>
        <v>7000</v>
      </c>
      <c r="M7" s="19" t="s">
        <v>52</v>
      </c>
      <c r="N7" s="1" t="s">
        <v>63</v>
      </c>
      <c r="O7" s="1" t="s">
        <v>561</v>
      </c>
      <c r="P7" s="1" t="s">
        <v>65</v>
      </c>
      <c r="Q7" s="1" t="s">
        <v>65</v>
      </c>
      <c r="R7" s="1" t="s">
        <v>64</v>
      </c>
      <c r="AV7" s="1" t="s">
        <v>52</v>
      </c>
      <c r="AW7" s="1" t="s">
        <v>562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19" t="s">
        <v>553</v>
      </c>
      <c r="B8" s="19" t="s">
        <v>563</v>
      </c>
      <c r="C8" s="19" t="s">
        <v>251</v>
      </c>
      <c r="D8" s="20">
        <v>0.28000000000000003</v>
      </c>
      <c r="E8" s="22">
        <f>단가대비표!O54</f>
        <v>25000</v>
      </c>
      <c r="F8" s="25">
        <f t="shared" si="0"/>
        <v>7000</v>
      </c>
      <c r="G8" s="22">
        <f>단가대비표!P54</f>
        <v>0</v>
      </c>
      <c r="H8" s="25">
        <f t="shared" si="1"/>
        <v>0</v>
      </c>
      <c r="I8" s="22">
        <f>단가대비표!V54</f>
        <v>0</v>
      </c>
      <c r="J8" s="25">
        <f t="shared" si="2"/>
        <v>0</v>
      </c>
      <c r="K8" s="22">
        <f t="shared" si="3"/>
        <v>25000</v>
      </c>
      <c r="L8" s="25">
        <f t="shared" si="4"/>
        <v>7000</v>
      </c>
      <c r="M8" s="19" t="s">
        <v>52</v>
      </c>
      <c r="N8" s="1" t="s">
        <v>63</v>
      </c>
      <c r="O8" s="1" t="s">
        <v>564</v>
      </c>
      <c r="P8" s="1" t="s">
        <v>65</v>
      </c>
      <c r="Q8" s="1" t="s">
        <v>65</v>
      </c>
      <c r="R8" s="1" t="s">
        <v>64</v>
      </c>
      <c r="AV8" s="1" t="s">
        <v>52</v>
      </c>
      <c r="AW8" s="1" t="s">
        <v>565</v>
      </c>
      <c r="AX8" s="1" t="s">
        <v>52</v>
      </c>
      <c r="AY8" s="1" t="s">
        <v>52</v>
      </c>
      <c r="AZ8" s="1" t="s">
        <v>52</v>
      </c>
    </row>
    <row r="9" spans="1:52" ht="30" customHeight="1" x14ac:dyDescent="0.3">
      <c r="A9" s="19" t="s">
        <v>553</v>
      </c>
      <c r="B9" s="19" t="s">
        <v>566</v>
      </c>
      <c r="C9" s="19" t="s">
        <v>251</v>
      </c>
      <c r="D9" s="20">
        <v>0.14000000000000001</v>
      </c>
      <c r="E9" s="22">
        <f>단가대비표!O52</f>
        <v>6000</v>
      </c>
      <c r="F9" s="25">
        <f t="shared" si="0"/>
        <v>840</v>
      </c>
      <c r="G9" s="22">
        <f>단가대비표!P52</f>
        <v>0</v>
      </c>
      <c r="H9" s="25">
        <f t="shared" si="1"/>
        <v>0</v>
      </c>
      <c r="I9" s="22">
        <f>단가대비표!V52</f>
        <v>0</v>
      </c>
      <c r="J9" s="25">
        <f t="shared" si="2"/>
        <v>0</v>
      </c>
      <c r="K9" s="22">
        <f t="shared" si="3"/>
        <v>6000</v>
      </c>
      <c r="L9" s="25">
        <f t="shared" si="4"/>
        <v>840</v>
      </c>
      <c r="M9" s="19" t="s">
        <v>52</v>
      </c>
      <c r="N9" s="1" t="s">
        <v>63</v>
      </c>
      <c r="O9" s="1" t="s">
        <v>567</v>
      </c>
      <c r="P9" s="1" t="s">
        <v>65</v>
      </c>
      <c r="Q9" s="1" t="s">
        <v>65</v>
      </c>
      <c r="R9" s="1" t="s">
        <v>64</v>
      </c>
      <c r="AV9" s="1" t="s">
        <v>52</v>
      </c>
      <c r="AW9" s="1" t="s">
        <v>568</v>
      </c>
      <c r="AX9" s="1" t="s">
        <v>52</v>
      </c>
      <c r="AY9" s="1" t="s">
        <v>52</v>
      </c>
      <c r="AZ9" s="1" t="s">
        <v>52</v>
      </c>
    </row>
    <row r="10" spans="1:52" ht="30" customHeight="1" x14ac:dyDescent="0.3">
      <c r="A10" s="19" t="s">
        <v>553</v>
      </c>
      <c r="B10" s="19" t="s">
        <v>569</v>
      </c>
      <c r="C10" s="19" t="s">
        <v>251</v>
      </c>
      <c r="D10" s="20">
        <v>0.28000000000000003</v>
      </c>
      <c r="E10" s="22">
        <f>단가대비표!O53</f>
        <v>8000</v>
      </c>
      <c r="F10" s="25">
        <f t="shared" si="0"/>
        <v>2240</v>
      </c>
      <c r="G10" s="22">
        <f>단가대비표!P53</f>
        <v>0</v>
      </c>
      <c r="H10" s="25">
        <f t="shared" si="1"/>
        <v>0</v>
      </c>
      <c r="I10" s="22">
        <f>단가대비표!V53</f>
        <v>0</v>
      </c>
      <c r="J10" s="25">
        <f t="shared" si="2"/>
        <v>0</v>
      </c>
      <c r="K10" s="22">
        <f t="shared" si="3"/>
        <v>8000</v>
      </c>
      <c r="L10" s="25">
        <f t="shared" si="4"/>
        <v>2240</v>
      </c>
      <c r="M10" s="19" t="s">
        <v>52</v>
      </c>
      <c r="N10" s="1" t="s">
        <v>63</v>
      </c>
      <c r="O10" s="1" t="s">
        <v>570</v>
      </c>
      <c r="P10" s="1" t="s">
        <v>65</v>
      </c>
      <c r="Q10" s="1" t="s">
        <v>65</v>
      </c>
      <c r="R10" s="1" t="s">
        <v>64</v>
      </c>
      <c r="AV10" s="1" t="s">
        <v>52</v>
      </c>
      <c r="AW10" s="1" t="s">
        <v>571</v>
      </c>
      <c r="AX10" s="1" t="s">
        <v>52</v>
      </c>
      <c r="AY10" s="1" t="s">
        <v>52</v>
      </c>
      <c r="AZ10" s="1" t="s">
        <v>52</v>
      </c>
    </row>
    <row r="11" spans="1:52" ht="30" customHeight="1" x14ac:dyDescent="0.3">
      <c r="A11" s="19" t="s">
        <v>553</v>
      </c>
      <c r="B11" s="19" t="s">
        <v>572</v>
      </c>
      <c r="C11" s="19" t="s">
        <v>251</v>
      </c>
      <c r="D11" s="20">
        <v>0.36</v>
      </c>
      <c r="E11" s="22">
        <f>단가대비표!O55</f>
        <v>9500</v>
      </c>
      <c r="F11" s="25">
        <f t="shared" si="0"/>
        <v>3420</v>
      </c>
      <c r="G11" s="22">
        <f>단가대비표!P55</f>
        <v>0</v>
      </c>
      <c r="H11" s="25">
        <f t="shared" si="1"/>
        <v>0</v>
      </c>
      <c r="I11" s="22">
        <f>단가대비표!V55</f>
        <v>0</v>
      </c>
      <c r="J11" s="25">
        <f t="shared" si="2"/>
        <v>0</v>
      </c>
      <c r="K11" s="22">
        <f t="shared" si="3"/>
        <v>9500</v>
      </c>
      <c r="L11" s="25">
        <f t="shared" si="4"/>
        <v>3420</v>
      </c>
      <c r="M11" s="19" t="s">
        <v>52</v>
      </c>
      <c r="N11" s="1" t="s">
        <v>63</v>
      </c>
      <c r="O11" s="1" t="s">
        <v>573</v>
      </c>
      <c r="P11" s="1" t="s">
        <v>65</v>
      </c>
      <c r="Q11" s="1" t="s">
        <v>65</v>
      </c>
      <c r="R11" s="1" t="s">
        <v>64</v>
      </c>
      <c r="AV11" s="1" t="s">
        <v>52</v>
      </c>
      <c r="AW11" s="1" t="s">
        <v>574</v>
      </c>
      <c r="AX11" s="1" t="s">
        <v>52</v>
      </c>
      <c r="AY11" s="1" t="s">
        <v>52</v>
      </c>
      <c r="AZ11" s="1" t="s">
        <v>52</v>
      </c>
    </row>
    <row r="12" spans="1:52" ht="30" customHeight="1" x14ac:dyDescent="0.3">
      <c r="A12" s="19" t="s">
        <v>553</v>
      </c>
      <c r="B12" s="19" t="s">
        <v>575</v>
      </c>
      <c r="C12" s="19" t="s">
        <v>251</v>
      </c>
      <c r="D12" s="20">
        <v>0.36</v>
      </c>
      <c r="E12" s="22">
        <f>단가대비표!O56</f>
        <v>11000</v>
      </c>
      <c r="F12" s="25">
        <f t="shared" si="0"/>
        <v>3960</v>
      </c>
      <c r="G12" s="22">
        <f>단가대비표!P56</f>
        <v>0</v>
      </c>
      <c r="H12" s="25">
        <f t="shared" si="1"/>
        <v>0</v>
      </c>
      <c r="I12" s="22">
        <f>단가대비표!V56</f>
        <v>0</v>
      </c>
      <c r="J12" s="25">
        <f t="shared" si="2"/>
        <v>0</v>
      </c>
      <c r="K12" s="22">
        <f t="shared" si="3"/>
        <v>11000</v>
      </c>
      <c r="L12" s="25">
        <f t="shared" si="4"/>
        <v>3960</v>
      </c>
      <c r="M12" s="19" t="s">
        <v>52</v>
      </c>
      <c r="N12" s="1" t="s">
        <v>63</v>
      </c>
      <c r="O12" s="1" t="s">
        <v>576</v>
      </c>
      <c r="P12" s="1" t="s">
        <v>65</v>
      </c>
      <c r="Q12" s="1" t="s">
        <v>65</v>
      </c>
      <c r="R12" s="1" t="s">
        <v>64</v>
      </c>
      <c r="AV12" s="1" t="s">
        <v>52</v>
      </c>
      <c r="AW12" s="1" t="s">
        <v>577</v>
      </c>
      <c r="AX12" s="1" t="s">
        <v>52</v>
      </c>
      <c r="AY12" s="1" t="s">
        <v>52</v>
      </c>
      <c r="AZ12" s="1" t="s">
        <v>52</v>
      </c>
    </row>
    <row r="13" spans="1:52" ht="30" customHeight="1" x14ac:dyDescent="0.3">
      <c r="A13" s="19" t="s">
        <v>553</v>
      </c>
      <c r="B13" s="19" t="s">
        <v>578</v>
      </c>
      <c r="C13" s="19" t="s">
        <v>579</v>
      </c>
      <c r="D13" s="20">
        <v>0.63</v>
      </c>
      <c r="E13" s="22">
        <f>단가대비표!O57</f>
        <v>18500</v>
      </c>
      <c r="F13" s="25">
        <f t="shared" si="0"/>
        <v>11655</v>
      </c>
      <c r="G13" s="22">
        <f>단가대비표!P57</f>
        <v>0</v>
      </c>
      <c r="H13" s="25">
        <f t="shared" si="1"/>
        <v>0</v>
      </c>
      <c r="I13" s="22">
        <f>단가대비표!V57</f>
        <v>0</v>
      </c>
      <c r="J13" s="25">
        <f t="shared" si="2"/>
        <v>0</v>
      </c>
      <c r="K13" s="22">
        <f t="shared" si="3"/>
        <v>18500</v>
      </c>
      <c r="L13" s="25">
        <f t="shared" si="4"/>
        <v>11655</v>
      </c>
      <c r="M13" s="19" t="s">
        <v>52</v>
      </c>
      <c r="N13" s="1" t="s">
        <v>63</v>
      </c>
      <c r="O13" s="1" t="s">
        <v>580</v>
      </c>
      <c r="P13" s="1" t="s">
        <v>65</v>
      </c>
      <c r="Q13" s="1" t="s">
        <v>65</v>
      </c>
      <c r="R13" s="1" t="s">
        <v>64</v>
      </c>
      <c r="AV13" s="1" t="s">
        <v>52</v>
      </c>
      <c r="AW13" s="1" t="s">
        <v>581</v>
      </c>
      <c r="AX13" s="1" t="s">
        <v>52</v>
      </c>
      <c r="AY13" s="1" t="s">
        <v>52</v>
      </c>
      <c r="AZ13" s="1" t="s">
        <v>52</v>
      </c>
    </row>
    <row r="14" spans="1:52" ht="30" customHeight="1" x14ac:dyDescent="0.3">
      <c r="A14" s="19" t="s">
        <v>59</v>
      </c>
      <c r="B14" s="19" t="s">
        <v>582</v>
      </c>
      <c r="C14" s="19" t="s">
        <v>61</v>
      </c>
      <c r="D14" s="20">
        <v>1</v>
      </c>
      <c r="E14" s="22">
        <f>일위대가목록!E70</f>
        <v>0</v>
      </c>
      <c r="F14" s="25">
        <f t="shared" si="0"/>
        <v>0</v>
      </c>
      <c r="G14" s="22">
        <f>일위대가목록!F70</f>
        <v>94574</v>
      </c>
      <c r="H14" s="25">
        <f t="shared" si="1"/>
        <v>94574</v>
      </c>
      <c r="I14" s="22">
        <f>일위대가목록!G70</f>
        <v>0</v>
      </c>
      <c r="J14" s="25">
        <f t="shared" si="2"/>
        <v>0</v>
      </c>
      <c r="K14" s="22">
        <f t="shared" si="3"/>
        <v>94574</v>
      </c>
      <c r="L14" s="25">
        <f t="shared" si="4"/>
        <v>94574</v>
      </c>
      <c r="M14" s="19" t="s">
        <v>583</v>
      </c>
      <c r="N14" s="1" t="s">
        <v>63</v>
      </c>
      <c r="O14" s="1" t="s">
        <v>584</v>
      </c>
      <c r="P14" s="1" t="s">
        <v>64</v>
      </c>
      <c r="Q14" s="1" t="s">
        <v>65</v>
      </c>
      <c r="R14" s="1" t="s">
        <v>65</v>
      </c>
      <c r="AV14" s="1" t="s">
        <v>52</v>
      </c>
      <c r="AW14" s="1" t="s">
        <v>585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9" t="s">
        <v>586</v>
      </c>
      <c r="B15" s="19" t="s">
        <v>52</v>
      </c>
      <c r="C15" s="19" t="s">
        <v>52</v>
      </c>
      <c r="D15" s="20"/>
      <c r="E15" s="22"/>
      <c r="F15" s="25">
        <f>TRUNC(SUMIF(N5:N14, N4, F5:F14),0)</f>
        <v>41435</v>
      </c>
      <c r="G15" s="22"/>
      <c r="H15" s="25">
        <f>TRUNC(SUMIF(N5:N14, N4, H5:H14),0)</f>
        <v>94574</v>
      </c>
      <c r="I15" s="22"/>
      <c r="J15" s="25">
        <f>TRUNC(SUMIF(N5:N14, N4, J5:J14),0)</f>
        <v>0</v>
      </c>
      <c r="K15" s="22"/>
      <c r="L15" s="25">
        <f>F15+H15+J15</f>
        <v>136009</v>
      </c>
      <c r="M15" s="19" t="s">
        <v>52</v>
      </c>
      <c r="N15" s="1" t="s">
        <v>83</v>
      </c>
      <c r="O15" s="1" t="s">
        <v>83</v>
      </c>
      <c r="P15" s="1" t="s">
        <v>52</v>
      </c>
      <c r="Q15" s="1" t="s">
        <v>52</v>
      </c>
      <c r="R15" s="1" t="s">
        <v>52</v>
      </c>
      <c r="AV15" s="1" t="s">
        <v>52</v>
      </c>
      <c r="AW15" s="1" t="s">
        <v>52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20"/>
      <c r="B16" s="20"/>
      <c r="C16" s="20"/>
      <c r="D16" s="20"/>
      <c r="E16" s="22"/>
      <c r="F16" s="25"/>
      <c r="G16" s="22"/>
      <c r="H16" s="25"/>
      <c r="I16" s="22"/>
      <c r="J16" s="25"/>
      <c r="K16" s="22"/>
      <c r="L16" s="25"/>
      <c r="M16" s="20"/>
    </row>
    <row r="17" spans="1:52" ht="30" customHeight="1" x14ac:dyDescent="0.3">
      <c r="A17" s="16" t="s">
        <v>587</v>
      </c>
      <c r="B17" s="17"/>
      <c r="C17" s="17"/>
      <c r="D17" s="17"/>
      <c r="E17" s="21"/>
      <c r="F17" s="24"/>
      <c r="G17" s="21"/>
      <c r="H17" s="24"/>
      <c r="I17" s="21"/>
      <c r="J17" s="24"/>
      <c r="K17" s="21"/>
      <c r="L17" s="24"/>
      <c r="M17" s="18"/>
      <c r="N17" s="1" t="s">
        <v>69</v>
      </c>
    </row>
    <row r="18" spans="1:52" ht="30" customHeight="1" x14ac:dyDescent="0.3">
      <c r="A18" s="19" t="s">
        <v>553</v>
      </c>
      <c r="B18" s="19" t="s">
        <v>554</v>
      </c>
      <c r="C18" s="19" t="s">
        <v>251</v>
      </c>
      <c r="D18" s="20">
        <v>0.28000000000000003</v>
      </c>
      <c r="E18" s="22">
        <f>단가대비표!O49</f>
        <v>28500</v>
      </c>
      <c r="F18" s="25">
        <f t="shared" ref="F18:F28" si="5">TRUNC(E18*D18,1)</f>
        <v>7980</v>
      </c>
      <c r="G18" s="22">
        <f>단가대비표!P49</f>
        <v>0</v>
      </c>
      <c r="H18" s="25">
        <f t="shared" ref="H18:H28" si="6">TRUNC(G18*D18,1)</f>
        <v>0</v>
      </c>
      <c r="I18" s="22">
        <f>단가대비표!V49</f>
        <v>0</v>
      </c>
      <c r="J18" s="25">
        <f t="shared" ref="J18:J28" si="7">TRUNC(I18*D18,1)</f>
        <v>0</v>
      </c>
      <c r="K18" s="22">
        <f t="shared" ref="K18:K28" si="8">TRUNC(E18+G18+I18,1)</f>
        <v>28500</v>
      </c>
      <c r="L18" s="25">
        <f t="shared" ref="L18:L28" si="9">TRUNC(F18+H18+J18,1)</f>
        <v>7980</v>
      </c>
      <c r="M18" s="19" t="s">
        <v>52</v>
      </c>
      <c r="N18" s="1" t="s">
        <v>69</v>
      </c>
      <c r="O18" s="1" t="s">
        <v>555</v>
      </c>
      <c r="P18" s="1" t="s">
        <v>65</v>
      </c>
      <c r="Q18" s="1" t="s">
        <v>65</v>
      </c>
      <c r="R18" s="1" t="s">
        <v>64</v>
      </c>
      <c r="AV18" s="1" t="s">
        <v>52</v>
      </c>
      <c r="AW18" s="1" t="s">
        <v>588</v>
      </c>
      <c r="AX18" s="1" t="s">
        <v>52</v>
      </c>
      <c r="AY18" s="1" t="s">
        <v>52</v>
      </c>
      <c r="AZ18" s="1" t="s">
        <v>52</v>
      </c>
    </row>
    <row r="19" spans="1:52" ht="30" customHeight="1" x14ac:dyDescent="0.3">
      <c r="A19" s="19" t="s">
        <v>553</v>
      </c>
      <c r="B19" s="19" t="s">
        <v>557</v>
      </c>
      <c r="C19" s="19" t="s">
        <v>251</v>
      </c>
      <c r="D19" s="20">
        <v>0.28000000000000003</v>
      </c>
      <c r="E19" s="22">
        <f>단가대비표!O50</f>
        <v>9500</v>
      </c>
      <c r="F19" s="25">
        <f t="shared" si="5"/>
        <v>2660</v>
      </c>
      <c r="G19" s="22">
        <f>단가대비표!P50</f>
        <v>0</v>
      </c>
      <c r="H19" s="25">
        <f t="shared" si="6"/>
        <v>0</v>
      </c>
      <c r="I19" s="22">
        <f>단가대비표!V50</f>
        <v>0</v>
      </c>
      <c r="J19" s="25">
        <f t="shared" si="7"/>
        <v>0</v>
      </c>
      <c r="K19" s="22">
        <f t="shared" si="8"/>
        <v>9500</v>
      </c>
      <c r="L19" s="25">
        <f t="shared" si="9"/>
        <v>2660</v>
      </c>
      <c r="M19" s="19" t="s">
        <v>52</v>
      </c>
      <c r="N19" s="1" t="s">
        <v>69</v>
      </c>
      <c r="O19" s="1" t="s">
        <v>558</v>
      </c>
      <c r="P19" s="1" t="s">
        <v>65</v>
      </c>
      <c r="Q19" s="1" t="s">
        <v>65</v>
      </c>
      <c r="R19" s="1" t="s">
        <v>64</v>
      </c>
      <c r="AV19" s="1" t="s">
        <v>52</v>
      </c>
      <c r="AW19" s="1" t="s">
        <v>589</v>
      </c>
      <c r="AX19" s="1" t="s">
        <v>52</v>
      </c>
      <c r="AY19" s="1" t="s">
        <v>52</v>
      </c>
      <c r="AZ19" s="1" t="s">
        <v>52</v>
      </c>
    </row>
    <row r="20" spans="1:52" ht="30" customHeight="1" x14ac:dyDescent="0.3">
      <c r="A20" s="19" t="s">
        <v>553</v>
      </c>
      <c r="B20" s="19" t="s">
        <v>560</v>
      </c>
      <c r="C20" s="19" t="s">
        <v>251</v>
      </c>
      <c r="D20" s="20">
        <v>0.56000000000000005</v>
      </c>
      <c r="E20" s="22">
        <f>단가대비표!O51</f>
        <v>25000</v>
      </c>
      <c r="F20" s="25">
        <f t="shared" si="5"/>
        <v>14000</v>
      </c>
      <c r="G20" s="22">
        <f>단가대비표!P51</f>
        <v>0</v>
      </c>
      <c r="H20" s="25">
        <f t="shared" si="6"/>
        <v>0</v>
      </c>
      <c r="I20" s="22">
        <f>단가대비표!V51</f>
        <v>0</v>
      </c>
      <c r="J20" s="25">
        <f t="shared" si="7"/>
        <v>0</v>
      </c>
      <c r="K20" s="22">
        <f t="shared" si="8"/>
        <v>25000</v>
      </c>
      <c r="L20" s="25">
        <f t="shared" si="9"/>
        <v>14000</v>
      </c>
      <c r="M20" s="19" t="s">
        <v>52</v>
      </c>
      <c r="N20" s="1" t="s">
        <v>69</v>
      </c>
      <c r="O20" s="1" t="s">
        <v>561</v>
      </c>
      <c r="P20" s="1" t="s">
        <v>65</v>
      </c>
      <c r="Q20" s="1" t="s">
        <v>65</v>
      </c>
      <c r="R20" s="1" t="s">
        <v>64</v>
      </c>
      <c r="AV20" s="1" t="s">
        <v>52</v>
      </c>
      <c r="AW20" s="1" t="s">
        <v>590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19" t="s">
        <v>553</v>
      </c>
      <c r="B21" s="19" t="s">
        <v>563</v>
      </c>
      <c r="C21" s="19" t="s">
        <v>251</v>
      </c>
      <c r="D21" s="20">
        <v>0.28000000000000003</v>
      </c>
      <c r="E21" s="22">
        <f>단가대비표!O54</f>
        <v>25000</v>
      </c>
      <c r="F21" s="25">
        <f t="shared" si="5"/>
        <v>7000</v>
      </c>
      <c r="G21" s="22">
        <f>단가대비표!P54</f>
        <v>0</v>
      </c>
      <c r="H21" s="25">
        <f t="shared" si="6"/>
        <v>0</v>
      </c>
      <c r="I21" s="22">
        <f>단가대비표!V54</f>
        <v>0</v>
      </c>
      <c r="J21" s="25">
        <f t="shared" si="7"/>
        <v>0</v>
      </c>
      <c r="K21" s="22">
        <f t="shared" si="8"/>
        <v>25000</v>
      </c>
      <c r="L21" s="25">
        <f t="shared" si="9"/>
        <v>7000</v>
      </c>
      <c r="M21" s="19" t="s">
        <v>52</v>
      </c>
      <c r="N21" s="1" t="s">
        <v>69</v>
      </c>
      <c r="O21" s="1" t="s">
        <v>564</v>
      </c>
      <c r="P21" s="1" t="s">
        <v>65</v>
      </c>
      <c r="Q21" s="1" t="s">
        <v>65</v>
      </c>
      <c r="R21" s="1" t="s">
        <v>64</v>
      </c>
      <c r="AV21" s="1" t="s">
        <v>52</v>
      </c>
      <c r="AW21" s="1" t="s">
        <v>591</v>
      </c>
      <c r="AX21" s="1" t="s">
        <v>52</v>
      </c>
      <c r="AY21" s="1" t="s">
        <v>52</v>
      </c>
      <c r="AZ21" s="1" t="s">
        <v>52</v>
      </c>
    </row>
    <row r="22" spans="1:52" ht="30" customHeight="1" x14ac:dyDescent="0.3">
      <c r="A22" s="19" t="s">
        <v>553</v>
      </c>
      <c r="B22" s="19" t="s">
        <v>566</v>
      </c>
      <c r="C22" s="19" t="s">
        <v>251</v>
      </c>
      <c r="D22" s="20">
        <v>0.14000000000000001</v>
      </c>
      <c r="E22" s="22">
        <f>단가대비표!O52</f>
        <v>6000</v>
      </c>
      <c r="F22" s="25">
        <f t="shared" si="5"/>
        <v>840</v>
      </c>
      <c r="G22" s="22">
        <f>단가대비표!P52</f>
        <v>0</v>
      </c>
      <c r="H22" s="25">
        <f t="shared" si="6"/>
        <v>0</v>
      </c>
      <c r="I22" s="22">
        <f>단가대비표!V52</f>
        <v>0</v>
      </c>
      <c r="J22" s="25">
        <f t="shared" si="7"/>
        <v>0</v>
      </c>
      <c r="K22" s="22">
        <f t="shared" si="8"/>
        <v>6000</v>
      </c>
      <c r="L22" s="25">
        <f t="shared" si="9"/>
        <v>840</v>
      </c>
      <c r="M22" s="19" t="s">
        <v>52</v>
      </c>
      <c r="N22" s="1" t="s">
        <v>69</v>
      </c>
      <c r="O22" s="1" t="s">
        <v>567</v>
      </c>
      <c r="P22" s="1" t="s">
        <v>65</v>
      </c>
      <c r="Q22" s="1" t="s">
        <v>65</v>
      </c>
      <c r="R22" s="1" t="s">
        <v>64</v>
      </c>
      <c r="AV22" s="1" t="s">
        <v>52</v>
      </c>
      <c r="AW22" s="1" t="s">
        <v>592</v>
      </c>
      <c r="AX22" s="1" t="s">
        <v>52</v>
      </c>
      <c r="AY22" s="1" t="s">
        <v>52</v>
      </c>
      <c r="AZ22" s="1" t="s">
        <v>52</v>
      </c>
    </row>
    <row r="23" spans="1:52" ht="30" customHeight="1" x14ac:dyDescent="0.3">
      <c r="A23" s="19" t="s">
        <v>553</v>
      </c>
      <c r="B23" s="19" t="s">
        <v>569</v>
      </c>
      <c r="C23" s="19" t="s">
        <v>251</v>
      </c>
      <c r="D23" s="20">
        <v>0.28000000000000003</v>
      </c>
      <c r="E23" s="22">
        <f>단가대비표!O53</f>
        <v>8000</v>
      </c>
      <c r="F23" s="25">
        <f t="shared" si="5"/>
        <v>2240</v>
      </c>
      <c r="G23" s="22">
        <f>단가대비표!P53</f>
        <v>0</v>
      </c>
      <c r="H23" s="25">
        <f t="shared" si="6"/>
        <v>0</v>
      </c>
      <c r="I23" s="22">
        <f>단가대비표!V53</f>
        <v>0</v>
      </c>
      <c r="J23" s="25">
        <f t="shared" si="7"/>
        <v>0</v>
      </c>
      <c r="K23" s="22">
        <f t="shared" si="8"/>
        <v>8000</v>
      </c>
      <c r="L23" s="25">
        <f t="shared" si="9"/>
        <v>2240</v>
      </c>
      <c r="M23" s="19" t="s">
        <v>52</v>
      </c>
      <c r="N23" s="1" t="s">
        <v>69</v>
      </c>
      <c r="O23" s="1" t="s">
        <v>570</v>
      </c>
      <c r="P23" s="1" t="s">
        <v>65</v>
      </c>
      <c r="Q23" s="1" t="s">
        <v>65</v>
      </c>
      <c r="R23" s="1" t="s">
        <v>64</v>
      </c>
      <c r="AV23" s="1" t="s">
        <v>52</v>
      </c>
      <c r="AW23" s="1" t="s">
        <v>593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19" t="s">
        <v>553</v>
      </c>
      <c r="B24" s="19" t="s">
        <v>594</v>
      </c>
      <c r="C24" s="19" t="s">
        <v>251</v>
      </c>
      <c r="D24" s="20">
        <v>0.48</v>
      </c>
      <c r="E24" s="22">
        <f>단가대비표!O48</f>
        <v>1330</v>
      </c>
      <c r="F24" s="25">
        <f t="shared" si="5"/>
        <v>638.4</v>
      </c>
      <c r="G24" s="22">
        <f>단가대비표!P48</f>
        <v>0</v>
      </c>
      <c r="H24" s="25">
        <f t="shared" si="6"/>
        <v>0</v>
      </c>
      <c r="I24" s="22">
        <f>단가대비표!V48</f>
        <v>0</v>
      </c>
      <c r="J24" s="25">
        <f t="shared" si="7"/>
        <v>0</v>
      </c>
      <c r="K24" s="22">
        <f t="shared" si="8"/>
        <v>1330</v>
      </c>
      <c r="L24" s="25">
        <f t="shared" si="9"/>
        <v>638.4</v>
      </c>
      <c r="M24" s="19" t="s">
        <v>52</v>
      </c>
      <c r="N24" s="1" t="s">
        <v>69</v>
      </c>
      <c r="O24" s="1" t="s">
        <v>595</v>
      </c>
      <c r="P24" s="1" t="s">
        <v>65</v>
      </c>
      <c r="Q24" s="1" t="s">
        <v>65</v>
      </c>
      <c r="R24" s="1" t="s">
        <v>64</v>
      </c>
      <c r="AV24" s="1" t="s">
        <v>52</v>
      </c>
      <c r="AW24" s="1" t="s">
        <v>596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19" t="s">
        <v>553</v>
      </c>
      <c r="B25" s="19" t="s">
        <v>572</v>
      </c>
      <c r="C25" s="19" t="s">
        <v>251</v>
      </c>
      <c r="D25" s="20">
        <v>0.36</v>
      </c>
      <c r="E25" s="22">
        <f>단가대비표!O55</f>
        <v>9500</v>
      </c>
      <c r="F25" s="25">
        <f t="shared" si="5"/>
        <v>3420</v>
      </c>
      <c r="G25" s="22">
        <f>단가대비표!P55</f>
        <v>0</v>
      </c>
      <c r="H25" s="25">
        <f t="shared" si="6"/>
        <v>0</v>
      </c>
      <c r="I25" s="22">
        <f>단가대비표!V55</f>
        <v>0</v>
      </c>
      <c r="J25" s="25">
        <f t="shared" si="7"/>
        <v>0</v>
      </c>
      <c r="K25" s="22">
        <f t="shared" si="8"/>
        <v>9500</v>
      </c>
      <c r="L25" s="25">
        <f t="shared" si="9"/>
        <v>3420</v>
      </c>
      <c r="M25" s="19" t="s">
        <v>52</v>
      </c>
      <c r="N25" s="1" t="s">
        <v>69</v>
      </c>
      <c r="O25" s="1" t="s">
        <v>573</v>
      </c>
      <c r="P25" s="1" t="s">
        <v>65</v>
      </c>
      <c r="Q25" s="1" t="s">
        <v>65</v>
      </c>
      <c r="R25" s="1" t="s">
        <v>64</v>
      </c>
      <c r="AV25" s="1" t="s">
        <v>52</v>
      </c>
      <c r="AW25" s="1" t="s">
        <v>597</v>
      </c>
      <c r="AX25" s="1" t="s">
        <v>52</v>
      </c>
      <c r="AY25" s="1" t="s">
        <v>52</v>
      </c>
      <c r="AZ25" s="1" t="s">
        <v>52</v>
      </c>
    </row>
    <row r="26" spans="1:52" ht="30" customHeight="1" x14ac:dyDescent="0.3">
      <c r="A26" s="19" t="s">
        <v>553</v>
      </c>
      <c r="B26" s="19" t="s">
        <v>575</v>
      </c>
      <c r="C26" s="19" t="s">
        <v>251</v>
      </c>
      <c r="D26" s="20">
        <v>0.36</v>
      </c>
      <c r="E26" s="22">
        <f>단가대비표!O56</f>
        <v>11000</v>
      </c>
      <c r="F26" s="25">
        <f t="shared" si="5"/>
        <v>3960</v>
      </c>
      <c r="G26" s="22">
        <f>단가대비표!P56</f>
        <v>0</v>
      </c>
      <c r="H26" s="25">
        <f t="shared" si="6"/>
        <v>0</v>
      </c>
      <c r="I26" s="22">
        <f>단가대비표!V56</f>
        <v>0</v>
      </c>
      <c r="J26" s="25">
        <f t="shared" si="7"/>
        <v>0</v>
      </c>
      <c r="K26" s="22">
        <f t="shared" si="8"/>
        <v>11000</v>
      </c>
      <c r="L26" s="25">
        <f t="shared" si="9"/>
        <v>3960</v>
      </c>
      <c r="M26" s="19" t="s">
        <v>52</v>
      </c>
      <c r="N26" s="1" t="s">
        <v>69</v>
      </c>
      <c r="O26" s="1" t="s">
        <v>576</v>
      </c>
      <c r="P26" s="1" t="s">
        <v>65</v>
      </c>
      <c r="Q26" s="1" t="s">
        <v>65</v>
      </c>
      <c r="R26" s="1" t="s">
        <v>64</v>
      </c>
      <c r="AV26" s="1" t="s">
        <v>52</v>
      </c>
      <c r="AW26" s="1" t="s">
        <v>598</v>
      </c>
      <c r="AX26" s="1" t="s">
        <v>52</v>
      </c>
      <c r="AY26" s="1" t="s">
        <v>52</v>
      </c>
      <c r="AZ26" s="1" t="s">
        <v>52</v>
      </c>
    </row>
    <row r="27" spans="1:52" ht="30" customHeight="1" x14ac:dyDescent="0.3">
      <c r="A27" s="19" t="s">
        <v>553</v>
      </c>
      <c r="B27" s="19" t="s">
        <v>578</v>
      </c>
      <c r="C27" s="19" t="s">
        <v>579</v>
      </c>
      <c r="D27" s="20">
        <v>0.63</v>
      </c>
      <c r="E27" s="22">
        <f>단가대비표!O57</f>
        <v>18500</v>
      </c>
      <c r="F27" s="25">
        <f t="shared" si="5"/>
        <v>11655</v>
      </c>
      <c r="G27" s="22">
        <f>단가대비표!P57</f>
        <v>0</v>
      </c>
      <c r="H27" s="25">
        <f t="shared" si="6"/>
        <v>0</v>
      </c>
      <c r="I27" s="22">
        <f>단가대비표!V57</f>
        <v>0</v>
      </c>
      <c r="J27" s="25">
        <f t="shared" si="7"/>
        <v>0</v>
      </c>
      <c r="K27" s="22">
        <f t="shared" si="8"/>
        <v>18500</v>
      </c>
      <c r="L27" s="25">
        <f t="shared" si="9"/>
        <v>11655</v>
      </c>
      <c r="M27" s="19" t="s">
        <v>52</v>
      </c>
      <c r="N27" s="1" t="s">
        <v>69</v>
      </c>
      <c r="O27" s="1" t="s">
        <v>580</v>
      </c>
      <c r="P27" s="1" t="s">
        <v>65</v>
      </c>
      <c r="Q27" s="1" t="s">
        <v>65</v>
      </c>
      <c r="R27" s="1" t="s">
        <v>64</v>
      </c>
      <c r="AV27" s="1" t="s">
        <v>52</v>
      </c>
      <c r="AW27" s="1" t="s">
        <v>599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9" t="s">
        <v>59</v>
      </c>
      <c r="B28" s="19" t="s">
        <v>600</v>
      </c>
      <c r="C28" s="19" t="s">
        <v>61</v>
      </c>
      <c r="D28" s="20">
        <v>1</v>
      </c>
      <c r="E28" s="22">
        <f>일위대가목록!E71</f>
        <v>0</v>
      </c>
      <c r="F28" s="25">
        <f t="shared" si="5"/>
        <v>0</v>
      </c>
      <c r="G28" s="22">
        <f>일위대가목록!F71</f>
        <v>156891</v>
      </c>
      <c r="H28" s="25">
        <f t="shared" si="6"/>
        <v>156891</v>
      </c>
      <c r="I28" s="22">
        <f>일위대가목록!G71</f>
        <v>0</v>
      </c>
      <c r="J28" s="25">
        <f t="shared" si="7"/>
        <v>0</v>
      </c>
      <c r="K28" s="22">
        <f t="shared" si="8"/>
        <v>156891</v>
      </c>
      <c r="L28" s="25">
        <f t="shared" si="9"/>
        <v>156891</v>
      </c>
      <c r="M28" s="19" t="s">
        <v>601</v>
      </c>
      <c r="N28" s="1" t="s">
        <v>69</v>
      </c>
      <c r="O28" s="1" t="s">
        <v>602</v>
      </c>
      <c r="P28" s="1" t="s">
        <v>64</v>
      </c>
      <c r="Q28" s="1" t="s">
        <v>65</v>
      </c>
      <c r="R28" s="1" t="s">
        <v>65</v>
      </c>
      <c r="AV28" s="1" t="s">
        <v>52</v>
      </c>
      <c r="AW28" s="1" t="s">
        <v>603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19" t="s">
        <v>586</v>
      </c>
      <c r="B29" s="19" t="s">
        <v>52</v>
      </c>
      <c r="C29" s="19" t="s">
        <v>52</v>
      </c>
      <c r="D29" s="20"/>
      <c r="E29" s="22"/>
      <c r="F29" s="25">
        <f>TRUNC(SUMIF(N18:N28, N17, F18:F28),0)</f>
        <v>54393</v>
      </c>
      <c r="G29" s="22"/>
      <c r="H29" s="25">
        <f>TRUNC(SUMIF(N18:N28, N17, H18:H28),0)</f>
        <v>156891</v>
      </c>
      <c r="I29" s="22"/>
      <c r="J29" s="25">
        <f>TRUNC(SUMIF(N18:N28, N17, J18:J28),0)</f>
        <v>0</v>
      </c>
      <c r="K29" s="22"/>
      <c r="L29" s="25">
        <f>F29+H29+J29</f>
        <v>211284</v>
      </c>
      <c r="M29" s="19" t="s">
        <v>52</v>
      </c>
      <c r="N29" s="1" t="s">
        <v>83</v>
      </c>
      <c r="O29" s="1" t="s">
        <v>83</v>
      </c>
      <c r="P29" s="1" t="s">
        <v>52</v>
      </c>
      <c r="Q29" s="1" t="s">
        <v>52</v>
      </c>
      <c r="R29" s="1" t="s">
        <v>52</v>
      </c>
      <c r="AV29" s="1" t="s">
        <v>52</v>
      </c>
      <c r="AW29" s="1" t="s">
        <v>52</v>
      </c>
      <c r="AX29" s="1" t="s">
        <v>52</v>
      </c>
      <c r="AY29" s="1" t="s">
        <v>52</v>
      </c>
      <c r="AZ29" s="1" t="s">
        <v>52</v>
      </c>
    </row>
    <row r="30" spans="1:52" ht="30" customHeight="1" x14ac:dyDescent="0.3">
      <c r="A30" s="20"/>
      <c r="B30" s="20"/>
      <c r="C30" s="20"/>
      <c r="D30" s="20"/>
      <c r="E30" s="22"/>
      <c r="F30" s="25"/>
      <c r="G30" s="22"/>
      <c r="H30" s="25"/>
      <c r="I30" s="22"/>
      <c r="J30" s="25"/>
      <c r="K30" s="22"/>
      <c r="L30" s="25"/>
      <c r="M30" s="20"/>
    </row>
    <row r="31" spans="1:52" ht="30" customHeight="1" x14ac:dyDescent="0.3">
      <c r="A31" s="16" t="s">
        <v>604</v>
      </c>
      <c r="B31" s="17"/>
      <c r="C31" s="17"/>
      <c r="D31" s="17"/>
      <c r="E31" s="21"/>
      <c r="F31" s="24"/>
      <c r="G31" s="21"/>
      <c r="H31" s="24"/>
      <c r="I31" s="21"/>
      <c r="J31" s="24"/>
      <c r="K31" s="21"/>
      <c r="L31" s="24"/>
      <c r="M31" s="18"/>
      <c r="N31" s="1" t="s">
        <v>75</v>
      </c>
    </row>
    <row r="32" spans="1:52" ht="30" customHeight="1" x14ac:dyDescent="0.3">
      <c r="A32" s="19" t="s">
        <v>606</v>
      </c>
      <c r="B32" s="19" t="s">
        <v>607</v>
      </c>
      <c r="C32" s="19" t="s">
        <v>608</v>
      </c>
      <c r="D32" s="20">
        <v>0.02</v>
      </c>
      <c r="E32" s="22">
        <f>단가대비표!O91</f>
        <v>0</v>
      </c>
      <c r="F32" s="25">
        <f>TRUNC(E32*D32,1)</f>
        <v>0</v>
      </c>
      <c r="G32" s="22">
        <f>단가대비표!P91</f>
        <v>172068</v>
      </c>
      <c r="H32" s="25">
        <f>TRUNC(G32*D32,1)</f>
        <v>3441.3</v>
      </c>
      <c r="I32" s="22">
        <f>단가대비표!V91</f>
        <v>0</v>
      </c>
      <c r="J32" s="25">
        <f>TRUNC(I32*D32,1)</f>
        <v>0</v>
      </c>
      <c r="K32" s="22">
        <f>TRUNC(E32+G32+I32,1)</f>
        <v>172068</v>
      </c>
      <c r="L32" s="25">
        <f>TRUNC(F32+H32+J32,1)</f>
        <v>3441.3</v>
      </c>
      <c r="M32" s="19" t="s">
        <v>52</v>
      </c>
      <c r="N32" s="1" t="s">
        <v>75</v>
      </c>
      <c r="O32" s="1" t="s">
        <v>609</v>
      </c>
      <c r="P32" s="1" t="s">
        <v>65</v>
      </c>
      <c r="Q32" s="1" t="s">
        <v>65</v>
      </c>
      <c r="R32" s="1" t="s">
        <v>64</v>
      </c>
      <c r="AV32" s="1" t="s">
        <v>52</v>
      </c>
      <c r="AW32" s="1" t="s">
        <v>610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9" t="s">
        <v>586</v>
      </c>
      <c r="B33" s="19" t="s">
        <v>52</v>
      </c>
      <c r="C33" s="19" t="s">
        <v>52</v>
      </c>
      <c r="D33" s="20"/>
      <c r="E33" s="22"/>
      <c r="F33" s="25">
        <f>TRUNC(SUMIF(N32:N32, N31, F32:F32),0)</f>
        <v>0</v>
      </c>
      <c r="G33" s="22"/>
      <c r="H33" s="25">
        <f>TRUNC(SUMIF(N32:N32, N31, H32:H32),0)</f>
        <v>3441</v>
      </c>
      <c r="I33" s="22"/>
      <c r="J33" s="25">
        <f>TRUNC(SUMIF(N32:N32, N31, J32:J32),0)</f>
        <v>0</v>
      </c>
      <c r="K33" s="22"/>
      <c r="L33" s="25">
        <f>F33+H33+J33</f>
        <v>3441</v>
      </c>
      <c r="M33" s="19" t="s">
        <v>52</v>
      </c>
      <c r="N33" s="1" t="s">
        <v>83</v>
      </c>
      <c r="O33" s="1" t="s">
        <v>83</v>
      </c>
      <c r="P33" s="1" t="s">
        <v>52</v>
      </c>
      <c r="Q33" s="1" t="s">
        <v>52</v>
      </c>
      <c r="R33" s="1" t="s">
        <v>52</v>
      </c>
      <c r="AV33" s="1" t="s">
        <v>52</v>
      </c>
      <c r="AW33" s="1" t="s">
        <v>52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20"/>
      <c r="B34" s="20"/>
      <c r="C34" s="20"/>
      <c r="D34" s="20"/>
      <c r="E34" s="22"/>
      <c r="F34" s="25"/>
      <c r="G34" s="22"/>
      <c r="H34" s="25"/>
      <c r="I34" s="22"/>
      <c r="J34" s="25"/>
      <c r="K34" s="22"/>
      <c r="L34" s="25"/>
      <c r="M34" s="20"/>
    </row>
    <row r="35" spans="1:52" ht="30" customHeight="1" x14ac:dyDescent="0.3">
      <c r="A35" s="16" t="s">
        <v>611</v>
      </c>
      <c r="B35" s="17"/>
      <c r="C35" s="17"/>
      <c r="D35" s="17"/>
      <c r="E35" s="21"/>
      <c r="F35" s="24"/>
      <c r="G35" s="21"/>
      <c r="H35" s="24"/>
      <c r="I35" s="21"/>
      <c r="J35" s="24"/>
      <c r="K35" s="21"/>
      <c r="L35" s="24"/>
      <c r="M35" s="18"/>
      <c r="N35" s="1" t="s">
        <v>80</v>
      </c>
    </row>
    <row r="36" spans="1:52" ht="30" customHeight="1" x14ac:dyDescent="0.3">
      <c r="A36" s="19" t="s">
        <v>613</v>
      </c>
      <c r="B36" s="19" t="s">
        <v>614</v>
      </c>
      <c r="C36" s="19" t="s">
        <v>73</v>
      </c>
      <c r="D36" s="20">
        <v>1.2</v>
      </c>
      <c r="E36" s="22">
        <f>단가대비표!O24</f>
        <v>408.35</v>
      </c>
      <c r="F36" s="25">
        <f>TRUNC(E36*D36,1)</f>
        <v>490</v>
      </c>
      <c r="G36" s="22">
        <f>단가대비표!P24</f>
        <v>0</v>
      </c>
      <c r="H36" s="25">
        <f>TRUNC(G36*D36,1)</f>
        <v>0</v>
      </c>
      <c r="I36" s="22">
        <f>단가대비표!V24</f>
        <v>0</v>
      </c>
      <c r="J36" s="25">
        <f>TRUNC(I36*D36,1)</f>
        <v>0</v>
      </c>
      <c r="K36" s="22">
        <f t="shared" ref="K36:L38" si="10">TRUNC(E36+G36+I36,1)</f>
        <v>408.3</v>
      </c>
      <c r="L36" s="25">
        <f t="shared" si="10"/>
        <v>490</v>
      </c>
      <c r="M36" s="19" t="s">
        <v>52</v>
      </c>
      <c r="N36" s="1" t="s">
        <v>80</v>
      </c>
      <c r="O36" s="1" t="s">
        <v>615</v>
      </c>
      <c r="P36" s="1" t="s">
        <v>65</v>
      </c>
      <c r="Q36" s="1" t="s">
        <v>65</v>
      </c>
      <c r="R36" s="1" t="s">
        <v>64</v>
      </c>
      <c r="AV36" s="1" t="s">
        <v>52</v>
      </c>
      <c r="AW36" s="1" t="s">
        <v>616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19" t="s">
        <v>617</v>
      </c>
      <c r="B37" s="19" t="s">
        <v>618</v>
      </c>
      <c r="C37" s="19" t="s">
        <v>619</v>
      </c>
      <c r="D37" s="20">
        <v>0.06</v>
      </c>
      <c r="E37" s="22">
        <f>단가대비표!O68</f>
        <v>9376</v>
      </c>
      <c r="F37" s="25">
        <f>TRUNC(E37*D37,1)</f>
        <v>562.5</v>
      </c>
      <c r="G37" s="22">
        <f>단가대비표!P68</f>
        <v>0</v>
      </c>
      <c r="H37" s="25">
        <f>TRUNC(G37*D37,1)</f>
        <v>0</v>
      </c>
      <c r="I37" s="22">
        <f>단가대비표!V68</f>
        <v>0</v>
      </c>
      <c r="J37" s="25">
        <f>TRUNC(I37*D37,1)</f>
        <v>0</v>
      </c>
      <c r="K37" s="22">
        <f t="shared" si="10"/>
        <v>9376</v>
      </c>
      <c r="L37" s="25">
        <f t="shared" si="10"/>
        <v>562.5</v>
      </c>
      <c r="M37" s="19" t="s">
        <v>52</v>
      </c>
      <c r="N37" s="1" t="s">
        <v>80</v>
      </c>
      <c r="O37" s="1" t="s">
        <v>620</v>
      </c>
      <c r="P37" s="1" t="s">
        <v>65</v>
      </c>
      <c r="Q37" s="1" t="s">
        <v>65</v>
      </c>
      <c r="R37" s="1" t="s">
        <v>64</v>
      </c>
      <c r="AV37" s="1" t="s">
        <v>52</v>
      </c>
      <c r="AW37" s="1" t="s">
        <v>621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19" t="s">
        <v>606</v>
      </c>
      <c r="B38" s="19" t="s">
        <v>607</v>
      </c>
      <c r="C38" s="19" t="s">
        <v>608</v>
      </c>
      <c r="D38" s="20">
        <v>0.01</v>
      </c>
      <c r="E38" s="22">
        <f>단가대비표!O91</f>
        <v>0</v>
      </c>
      <c r="F38" s="25">
        <f>TRUNC(E38*D38,1)</f>
        <v>0</v>
      </c>
      <c r="G38" s="22">
        <f>단가대비표!P91</f>
        <v>172068</v>
      </c>
      <c r="H38" s="25">
        <f>TRUNC(G38*D38,1)</f>
        <v>1720.6</v>
      </c>
      <c r="I38" s="22">
        <f>단가대비표!V91</f>
        <v>0</v>
      </c>
      <c r="J38" s="25">
        <f>TRUNC(I38*D38,1)</f>
        <v>0</v>
      </c>
      <c r="K38" s="22">
        <f t="shared" si="10"/>
        <v>172068</v>
      </c>
      <c r="L38" s="25">
        <f t="shared" si="10"/>
        <v>1720.6</v>
      </c>
      <c r="M38" s="19" t="s">
        <v>52</v>
      </c>
      <c r="N38" s="1" t="s">
        <v>80</v>
      </c>
      <c r="O38" s="1" t="s">
        <v>609</v>
      </c>
      <c r="P38" s="1" t="s">
        <v>65</v>
      </c>
      <c r="Q38" s="1" t="s">
        <v>65</v>
      </c>
      <c r="R38" s="1" t="s">
        <v>64</v>
      </c>
      <c r="AV38" s="1" t="s">
        <v>52</v>
      </c>
      <c r="AW38" s="1" t="s">
        <v>622</v>
      </c>
      <c r="AX38" s="1" t="s">
        <v>52</v>
      </c>
      <c r="AY38" s="1" t="s">
        <v>52</v>
      </c>
      <c r="AZ38" s="1" t="s">
        <v>52</v>
      </c>
    </row>
    <row r="39" spans="1:52" ht="30" customHeight="1" x14ac:dyDescent="0.3">
      <c r="A39" s="19" t="s">
        <v>586</v>
      </c>
      <c r="B39" s="19" t="s">
        <v>52</v>
      </c>
      <c r="C39" s="19" t="s">
        <v>52</v>
      </c>
      <c r="D39" s="20"/>
      <c r="E39" s="22"/>
      <c r="F39" s="25">
        <f>TRUNC(SUMIF(N36:N38, N35, F36:F38),0)</f>
        <v>1052</v>
      </c>
      <c r="G39" s="22"/>
      <c r="H39" s="25">
        <f>TRUNC(SUMIF(N36:N38, N35, H36:H38),0)</f>
        <v>1720</v>
      </c>
      <c r="I39" s="22"/>
      <c r="J39" s="25">
        <f>TRUNC(SUMIF(N36:N38, N35, J36:J38),0)</f>
        <v>0</v>
      </c>
      <c r="K39" s="22"/>
      <c r="L39" s="25">
        <f>F39+H39+J39</f>
        <v>2772</v>
      </c>
      <c r="M39" s="19" t="s">
        <v>52</v>
      </c>
      <c r="N39" s="1" t="s">
        <v>83</v>
      </c>
      <c r="O39" s="1" t="s">
        <v>83</v>
      </c>
      <c r="P39" s="1" t="s">
        <v>52</v>
      </c>
      <c r="Q39" s="1" t="s">
        <v>52</v>
      </c>
      <c r="R39" s="1" t="s">
        <v>52</v>
      </c>
      <c r="AV39" s="1" t="s">
        <v>52</v>
      </c>
      <c r="AW39" s="1" t="s">
        <v>52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20"/>
      <c r="B40" s="20"/>
      <c r="C40" s="20"/>
      <c r="D40" s="20"/>
      <c r="E40" s="22"/>
      <c r="F40" s="25"/>
      <c r="G40" s="22"/>
      <c r="H40" s="25"/>
      <c r="I40" s="22"/>
      <c r="J40" s="25"/>
      <c r="K40" s="22"/>
      <c r="L40" s="25"/>
      <c r="M40" s="20"/>
    </row>
    <row r="41" spans="1:52" ht="30" customHeight="1" x14ac:dyDescent="0.3">
      <c r="A41" s="16" t="s">
        <v>623</v>
      </c>
      <c r="B41" s="17"/>
      <c r="C41" s="17"/>
      <c r="D41" s="17"/>
      <c r="E41" s="21"/>
      <c r="F41" s="24"/>
      <c r="G41" s="21"/>
      <c r="H41" s="24"/>
      <c r="I41" s="21"/>
      <c r="J41" s="24"/>
      <c r="K41" s="21"/>
      <c r="L41" s="24"/>
      <c r="M41" s="18"/>
      <c r="N41" s="1" t="s">
        <v>90</v>
      </c>
    </row>
    <row r="42" spans="1:52" ht="30" customHeight="1" x14ac:dyDescent="0.3">
      <c r="A42" s="19" t="s">
        <v>625</v>
      </c>
      <c r="B42" s="19" t="s">
        <v>607</v>
      </c>
      <c r="C42" s="19" t="s">
        <v>608</v>
      </c>
      <c r="D42" s="20">
        <v>0.28000000000000003</v>
      </c>
      <c r="E42" s="22">
        <f>단가대비표!O92</f>
        <v>0</v>
      </c>
      <c r="F42" s="25">
        <f>TRUNC(E42*D42,1)</f>
        <v>0</v>
      </c>
      <c r="G42" s="22">
        <f>단가대비표!P92</f>
        <v>226122</v>
      </c>
      <c r="H42" s="25">
        <f>TRUNC(G42*D42,1)</f>
        <v>63314.1</v>
      </c>
      <c r="I42" s="22">
        <f>단가대비표!V92</f>
        <v>0</v>
      </c>
      <c r="J42" s="25">
        <f>TRUNC(I42*D42,1)</f>
        <v>0</v>
      </c>
      <c r="K42" s="22">
        <f>TRUNC(E42+G42+I42,1)</f>
        <v>226122</v>
      </c>
      <c r="L42" s="25">
        <f>TRUNC(F42+H42+J42,1)</f>
        <v>63314.1</v>
      </c>
      <c r="M42" s="19" t="s">
        <v>52</v>
      </c>
      <c r="N42" s="1" t="s">
        <v>90</v>
      </c>
      <c r="O42" s="1" t="s">
        <v>626</v>
      </c>
      <c r="P42" s="1" t="s">
        <v>65</v>
      </c>
      <c r="Q42" s="1" t="s">
        <v>65</v>
      </c>
      <c r="R42" s="1" t="s">
        <v>64</v>
      </c>
      <c r="AV42" s="1" t="s">
        <v>52</v>
      </c>
      <c r="AW42" s="1" t="s">
        <v>627</v>
      </c>
      <c r="AX42" s="1" t="s">
        <v>52</v>
      </c>
      <c r="AY42" s="1" t="s">
        <v>52</v>
      </c>
      <c r="AZ42" s="1" t="s">
        <v>52</v>
      </c>
    </row>
    <row r="43" spans="1:52" ht="30" customHeight="1" x14ac:dyDescent="0.3">
      <c r="A43" s="19" t="s">
        <v>586</v>
      </c>
      <c r="B43" s="19" t="s">
        <v>52</v>
      </c>
      <c r="C43" s="19" t="s">
        <v>52</v>
      </c>
      <c r="D43" s="20"/>
      <c r="E43" s="22"/>
      <c r="F43" s="25">
        <f>TRUNC(SUMIF(N42:N42, N41, F42:F42),0)</f>
        <v>0</v>
      </c>
      <c r="G43" s="22"/>
      <c r="H43" s="25">
        <f>TRUNC(SUMIF(N42:N42, N41, H42:H42),0)</f>
        <v>63314</v>
      </c>
      <c r="I43" s="22"/>
      <c r="J43" s="25">
        <f>TRUNC(SUMIF(N42:N42, N41, J42:J42),0)</f>
        <v>0</v>
      </c>
      <c r="K43" s="22"/>
      <c r="L43" s="25">
        <f>F43+H43+J43</f>
        <v>63314</v>
      </c>
      <c r="M43" s="19" t="s">
        <v>52</v>
      </c>
      <c r="N43" s="1" t="s">
        <v>83</v>
      </c>
      <c r="O43" s="1" t="s">
        <v>83</v>
      </c>
      <c r="P43" s="1" t="s">
        <v>52</v>
      </c>
      <c r="Q43" s="1" t="s">
        <v>52</v>
      </c>
      <c r="R43" s="1" t="s">
        <v>52</v>
      </c>
      <c r="AV43" s="1" t="s">
        <v>52</v>
      </c>
      <c r="AW43" s="1" t="s">
        <v>52</v>
      </c>
      <c r="AX43" s="1" t="s">
        <v>52</v>
      </c>
      <c r="AY43" s="1" t="s">
        <v>52</v>
      </c>
      <c r="AZ43" s="1" t="s">
        <v>52</v>
      </c>
    </row>
    <row r="44" spans="1:52" ht="30" customHeight="1" x14ac:dyDescent="0.3">
      <c r="A44" s="20"/>
      <c r="B44" s="20"/>
      <c r="C44" s="20"/>
      <c r="D44" s="20"/>
      <c r="E44" s="22"/>
      <c r="F44" s="25"/>
      <c r="G44" s="22"/>
      <c r="H44" s="25"/>
      <c r="I44" s="22"/>
      <c r="J44" s="25"/>
      <c r="K44" s="22"/>
      <c r="L44" s="25"/>
      <c r="M44" s="20"/>
    </row>
    <row r="45" spans="1:52" ht="30" customHeight="1" x14ac:dyDescent="0.3">
      <c r="A45" s="16" t="s">
        <v>628</v>
      </c>
      <c r="B45" s="17"/>
      <c r="C45" s="17"/>
      <c r="D45" s="17"/>
      <c r="E45" s="21"/>
      <c r="F45" s="24"/>
      <c r="G45" s="21"/>
      <c r="H45" s="24"/>
      <c r="I45" s="21"/>
      <c r="J45" s="24"/>
      <c r="K45" s="21"/>
      <c r="L45" s="24"/>
      <c r="M45" s="18"/>
      <c r="N45" s="1" t="s">
        <v>95</v>
      </c>
    </row>
    <row r="46" spans="1:52" ht="30" customHeight="1" x14ac:dyDescent="0.3">
      <c r="A46" s="19" t="s">
        <v>606</v>
      </c>
      <c r="B46" s="19" t="s">
        <v>607</v>
      </c>
      <c r="C46" s="19" t="s">
        <v>608</v>
      </c>
      <c r="D46" s="20">
        <v>0.2</v>
      </c>
      <c r="E46" s="22">
        <f>단가대비표!O91</f>
        <v>0</v>
      </c>
      <c r="F46" s="25">
        <f>TRUNC(E46*D46,1)</f>
        <v>0</v>
      </c>
      <c r="G46" s="22">
        <f>단가대비표!P91</f>
        <v>172068</v>
      </c>
      <c r="H46" s="25">
        <f>TRUNC(G46*D46,1)</f>
        <v>34413.599999999999</v>
      </c>
      <c r="I46" s="22">
        <f>단가대비표!V91</f>
        <v>0</v>
      </c>
      <c r="J46" s="25">
        <f>TRUNC(I46*D46,1)</f>
        <v>0</v>
      </c>
      <c r="K46" s="22">
        <f>TRUNC(E46+G46+I46,1)</f>
        <v>172068</v>
      </c>
      <c r="L46" s="25">
        <f>TRUNC(F46+H46+J46,1)</f>
        <v>34413.599999999999</v>
      </c>
      <c r="M46" s="19" t="s">
        <v>52</v>
      </c>
      <c r="N46" s="1" t="s">
        <v>95</v>
      </c>
      <c r="O46" s="1" t="s">
        <v>609</v>
      </c>
      <c r="P46" s="1" t="s">
        <v>65</v>
      </c>
      <c r="Q46" s="1" t="s">
        <v>65</v>
      </c>
      <c r="R46" s="1" t="s">
        <v>64</v>
      </c>
      <c r="AV46" s="1" t="s">
        <v>52</v>
      </c>
      <c r="AW46" s="1" t="s">
        <v>630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19" t="s">
        <v>586</v>
      </c>
      <c r="B47" s="19" t="s">
        <v>52</v>
      </c>
      <c r="C47" s="19" t="s">
        <v>52</v>
      </c>
      <c r="D47" s="20"/>
      <c r="E47" s="22"/>
      <c r="F47" s="25">
        <f>TRUNC(SUMIF(N46:N46, N45, F46:F46),0)</f>
        <v>0</v>
      </c>
      <c r="G47" s="22"/>
      <c r="H47" s="25">
        <f>TRUNC(SUMIF(N46:N46, N45, H46:H46),0)</f>
        <v>34413</v>
      </c>
      <c r="I47" s="22"/>
      <c r="J47" s="25">
        <f>TRUNC(SUMIF(N46:N46, N45, J46:J46),0)</f>
        <v>0</v>
      </c>
      <c r="K47" s="22"/>
      <c r="L47" s="25">
        <f>F47+H47+J47</f>
        <v>34413</v>
      </c>
      <c r="M47" s="19" t="s">
        <v>52</v>
      </c>
      <c r="N47" s="1" t="s">
        <v>83</v>
      </c>
      <c r="O47" s="1" t="s">
        <v>83</v>
      </c>
      <c r="P47" s="1" t="s">
        <v>52</v>
      </c>
      <c r="Q47" s="1" t="s">
        <v>52</v>
      </c>
      <c r="R47" s="1" t="s">
        <v>52</v>
      </c>
      <c r="AV47" s="1" t="s">
        <v>52</v>
      </c>
      <c r="AW47" s="1" t="s">
        <v>52</v>
      </c>
      <c r="AX47" s="1" t="s">
        <v>52</v>
      </c>
      <c r="AY47" s="1" t="s">
        <v>52</v>
      </c>
      <c r="AZ47" s="1" t="s">
        <v>52</v>
      </c>
    </row>
    <row r="48" spans="1:52" ht="30" customHeight="1" x14ac:dyDescent="0.3">
      <c r="A48" s="20"/>
      <c r="B48" s="20"/>
      <c r="C48" s="20"/>
      <c r="D48" s="20"/>
      <c r="E48" s="22"/>
      <c r="F48" s="25"/>
      <c r="G48" s="22"/>
      <c r="H48" s="25"/>
      <c r="I48" s="22"/>
      <c r="J48" s="25"/>
      <c r="K48" s="22"/>
      <c r="L48" s="25"/>
      <c r="M48" s="20"/>
    </row>
    <row r="49" spans="1:52" ht="30" customHeight="1" x14ac:dyDescent="0.3">
      <c r="A49" s="16" t="s">
        <v>631</v>
      </c>
      <c r="B49" s="17"/>
      <c r="C49" s="17"/>
      <c r="D49" s="17"/>
      <c r="E49" s="21"/>
      <c r="F49" s="24"/>
      <c r="G49" s="21"/>
      <c r="H49" s="24"/>
      <c r="I49" s="21"/>
      <c r="J49" s="24"/>
      <c r="K49" s="21"/>
      <c r="L49" s="24"/>
      <c r="M49" s="18"/>
      <c r="N49" s="1" t="s">
        <v>100</v>
      </c>
    </row>
    <row r="50" spans="1:52" ht="30" customHeight="1" x14ac:dyDescent="0.3">
      <c r="A50" s="19" t="s">
        <v>625</v>
      </c>
      <c r="B50" s="19" t="s">
        <v>607</v>
      </c>
      <c r="C50" s="19" t="s">
        <v>608</v>
      </c>
      <c r="D50" s="20">
        <v>7.7000000000000002E-3</v>
      </c>
      <c r="E50" s="22">
        <f>단가대비표!O92</f>
        <v>0</v>
      </c>
      <c r="F50" s="25">
        <f t="shared" ref="F50:F55" si="11">TRUNC(E50*D50,1)</f>
        <v>0</v>
      </c>
      <c r="G50" s="22">
        <f>단가대비표!P92</f>
        <v>226122</v>
      </c>
      <c r="H50" s="25">
        <f t="shared" ref="H50:H55" si="12">TRUNC(G50*D50,1)</f>
        <v>1741.1</v>
      </c>
      <c r="I50" s="22">
        <f>단가대비표!V92</f>
        <v>0</v>
      </c>
      <c r="J50" s="25">
        <f t="shared" ref="J50:J55" si="13">TRUNC(I50*D50,1)</f>
        <v>0</v>
      </c>
      <c r="K50" s="22">
        <f t="shared" ref="K50:L55" si="14">TRUNC(E50+G50+I50,1)</f>
        <v>226122</v>
      </c>
      <c r="L50" s="25">
        <f t="shared" si="14"/>
        <v>1741.1</v>
      </c>
      <c r="M50" s="19" t="s">
        <v>52</v>
      </c>
      <c r="N50" s="1" t="s">
        <v>100</v>
      </c>
      <c r="O50" s="1" t="s">
        <v>626</v>
      </c>
      <c r="P50" s="1" t="s">
        <v>65</v>
      </c>
      <c r="Q50" s="1" t="s">
        <v>65</v>
      </c>
      <c r="R50" s="1" t="s">
        <v>64</v>
      </c>
      <c r="AV50" s="1" t="s">
        <v>52</v>
      </c>
      <c r="AW50" s="1" t="s">
        <v>633</v>
      </c>
      <c r="AX50" s="1" t="s">
        <v>52</v>
      </c>
      <c r="AY50" s="1" t="s">
        <v>52</v>
      </c>
      <c r="AZ50" s="1" t="s">
        <v>52</v>
      </c>
    </row>
    <row r="51" spans="1:52" ht="30" customHeight="1" x14ac:dyDescent="0.3">
      <c r="A51" s="19" t="s">
        <v>606</v>
      </c>
      <c r="B51" s="19" t="s">
        <v>607</v>
      </c>
      <c r="C51" s="19" t="s">
        <v>608</v>
      </c>
      <c r="D51" s="20">
        <v>7.7000000000000002E-3</v>
      </c>
      <c r="E51" s="22">
        <f>단가대비표!O91</f>
        <v>0</v>
      </c>
      <c r="F51" s="25">
        <f t="shared" si="11"/>
        <v>0</v>
      </c>
      <c r="G51" s="22">
        <f>단가대비표!P91</f>
        <v>172068</v>
      </c>
      <c r="H51" s="25">
        <f t="shared" si="12"/>
        <v>1324.9</v>
      </c>
      <c r="I51" s="22">
        <f>단가대비표!V91</f>
        <v>0</v>
      </c>
      <c r="J51" s="25">
        <f t="shared" si="13"/>
        <v>0</v>
      </c>
      <c r="K51" s="22">
        <f t="shared" si="14"/>
        <v>172068</v>
      </c>
      <c r="L51" s="25">
        <f t="shared" si="14"/>
        <v>1324.9</v>
      </c>
      <c r="M51" s="19" t="s">
        <v>52</v>
      </c>
      <c r="N51" s="1" t="s">
        <v>100</v>
      </c>
      <c r="O51" s="1" t="s">
        <v>609</v>
      </c>
      <c r="P51" s="1" t="s">
        <v>65</v>
      </c>
      <c r="Q51" s="1" t="s">
        <v>65</v>
      </c>
      <c r="R51" s="1" t="s">
        <v>64</v>
      </c>
      <c r="AV51" s="1" t="s">
        <v>52</v>
      </c>
      <c r="AW51" s="1" t="s">
        <v>634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19" t="s">
        <v>635</v>
      </c>
      <c r="B52" s="19" t="s">
        <v>636</v>
      </c>
      <c r="C52" s="19" t="s">
        <v>637</v>
      </c>
      <c r="D52" s="20">
        <v>6.1499999999999999E-2</v>
      </c>
      <c r="E52" s="22">
        <f>일위대가목록!E72</f>
        <v>8070</v>
      </c>
      <c r="F52" s="25">
        <f t="shared" si="11"/>
        <v>496.3</v>
      </c>
      <c r="G52" s="22">
        <f>일위대가목록!F72</f>
        <v>59020</v>
      </c>
      <c r="H52" s="25">
        <f t="shared" si="12"/>
        <v>3629.7</v>
      </c>
      <c r="I52" s="22">
        <f>일위대가목록!G72</f>
        <v>13873</v>
      </c>
      <c r="J52" s="25">
        <f t="shared" si="13"/>
        <v>853.1</v>
      </c>
      <c r="K52" s="22">
        <f t="shared" si="14"/>
        <v>80963</v>
      </c>
      <c r="L52" s="25">
        <f t="shared" si="14"/>
        <v>4979.1000000000004</v>
      </c>
      <c r="M52" s="19" t="s">
        <v>638</v>
      </c>
      <c r="N52" s="1" t="s">
        <v>100</v>
      </c>
      <c r="O52" s="1" t="s">
        <v>639</v>
      </c>
      <c r="P52" s="1" t="s">
        <v>64</v>
      </c>
      <c r="Q52" s="1" t="s">
        <v>65</v>
      </c>
      <c r="R52" s="1" t="s">
        <v>65</v>
      </c>
      <c r="AV52" s="1" t="s">
        <v>52</v>
      </c>
      <c r="AW52" s="1" t="s">
        <v>640</v>
      </c>
      <c r="AX52" s="1" t="s">
        <v>52</v>
      </c>
      <c r="AY52" s="1" t="s">
        <v>52</v>
      </c>
      <c r="AZ52" s="1" t="s">
        <v>52</v>
      </c>
    </row>
    <row r="53" spans="1:52" ht="30" customHeight="1" x14ac:dyDescent="0.3">
      <c r="A53" s="19" t="s">
        <v>641</v>
      </c>
      <c r="B53" s="19" t="s">
        <v>642</v>
      </c>
      <c r="C53" s="19" t="s">
        <v>637</v>
      </c>
      <c r="D53" s="20">
        <v>3.0800000000000001E-2</v>
      </c>
      <c r="E53" s="22">
        <f>일위대가목록!E73</f>
        <v>16128</v>
      </c>
      <c r="F53" s="25">
        <f t="shared" si="11"/>
        <v>496.7</v>
      </c>
      <c r="G53" s="22">
        <f>일위대가목록!F73</f>
        <v>49778</v>
      </c>
      <c r="H53" s="25">
        <f t="shared" si="12"/>
        <v>1533.1</v>
      </c>
      <c r="I53" s="22">
        <f>일위대가목록!G73</f>
        <v>9986</v>
      </c>
      <c r="J53" s="25">
        <f t="shared" si="13"/>
        <v>307.5</v>
      </c>
      <c r="K53" s="22">
        <f t="shared" si="14"/>
        <v>75892</v>
      </c>
      <c r="L53" s="25">
        <f t="shared" si="14"/>
        <v>2337.3000000000002</v>
      </c>
      <c r="M53" s="19" t="s">
        <v>643</v>
      </c>
      <c r="N53" s="1" t="s">
        <v>100</v>
      </c>
      <c r="O53" s="1" t="s">
        <v>644</v>
      </c>
      <c r="P53" s="1" t="s">
        <v>64</v>
      </c>
      <c r="Q53" s="1" t="s">
        <v>65</v>
      </c>
      <c r="R53" s="1" t="s">
        <v>65</v>
      </c>
      <c r="AV53" s="1" t="s">
        <v>52</v>
      </c>
      <c r="AW53" s="1" t="s">
        <v>645</v>
      </c>
      <c r="AX53" s="1" t="s">
        <v>52</v>
      </c>
      <c r="AY53" s="1" t="s">
        <v>52</v>
      </c>
      <c r="AZ53" s="1" t="s">
        <v>52</v>
      </c>
    </row>
    <row r="54" spans="1:52" ht="30" customHeight="1" x14ac:dyDescent="0.3">
      <c r="A54" s="19" t="s">
        <v>646</v>
      </c>
      <c r="B54" s="19" t="s">
        <v>647</v>
      </c>
      <c r="C54" s="19" t="s">
        <v>637</v>
      </c>
      <c r="D54" s="20">
        <v>6.1499999999999999E-2</v>
      </c>
      <c r="E54" s="22">
        <f>일위대가목록!E74</f>
        <v>3316</v>
      </c>
      <c r="F54" s="25">
        <f t="shared" si="11"/>
        <v>203.9</v>
      </c>
      <c r="G54" s="22">
        <f>일위대가목록!F74</f>
        <v>36248</v>
      </c>
      <c r="H54" s="25">
        <f t="shared" si="12"/>
        <v>2229.1999999999998</v>
      </c>
      <c r="I54" s="22">
        <f>일위대가목록!G74</f>
        <v>1967</v>
      </c>
      <c r="J54" s="25">
        <f t="shared" si="13"/>
        <v>120.9</v>
      </c>
      <c r="K54" s="22">
        <f t="shared" si="14"/>
        <v>41531</v>
      </c>
      <c r="L54" s="25">
        <f t="shared" si="14"/>
        <v>2554</v>
      </c>
      <c r="M54" s="19" t="s">
        <v>648</v>
      </c>
      <c r="N54" s="1" t="s">
        <v>100</v>
      </c>
      <c r="O54" s="1" t="s">
        <v>649</v>
      </c>
      <c r="P54" s="1" t="s">
        <v>64</v>
      </c>
      <c r="Q54" s="1" t="s">
        <v>65</v>
      </c>
      <c r="R54" s="1" t="s">
        <v>65</v>
      </c>
      <c r="V54">
        <v>1</v>
      </c>
      <c r="AV54" s="1" t="s">
        <v>52</v>
      </c>
      <c r="AW54" s="1" t="s">
        <v>650</v>
      </c>
      <c r="AX54" s="1" t="s">
        <v>52</v>
      </c>
      <c r="AY54" s="1" t="s">
        <v>52</v>
      </c>
      <c r="AZ54" s="1" t="s">
        <v>52</v>
      </c>
    </row>
    <row r="55" spans="1:52" ht="30" customHeight="1" x14ac:dyDescent="0.3">
      <c r="A55" s="19" t="s">
        <v>651</v>
      </c>
      <c r="B55" s="19" t="s">
        <v>652</v>
      </c>
      <c r="C55" s="19" t="s">
        <v>429</v>
      </c>
      <c r="D55" s="20">
        <v>-1</v>
      </c>
      <c r="E55" s="22">
        <v>0</v>
      </c>
      <c r="F55" s="25">
        <f t="shared" si="11"/>
        <v>0</v>
      </c>
      <c r="G55" s="22">
        <f>TRUNC(SUMIF(V50:V55, RIGHTB(O55, 1), H50:H55)*U55, 2)</f>
        <v>2229.1999999999998</v>
      </c>
      <c r="H55" s="25">
        <f t="shared" si="12"/>
        <v>-2229.1999999999998</v>
      </c>
      <c r="I55" s="22">
        <v>0</v>
      </c>
      <c r="J55" s="25">
        <f t="shared" si="13"/>
        <v>0</v>
      </c>
      <c r="K55" s="22">
        <f t="shared" si="14"/>
        <v>2229.1999999999998</v>
      </c>
      <c r="L55" s="25">
        <f t="shared" si="14"/>
        <v>-2229.1999999999998</v>
      </c>
      <c r="M55" s="19" t="s">
        <v>52</v>
      </c>
      <c r="N55" s="1" t="s">
        <v>100</v>
      </c>
      <c r="O55" s="1" t="s">
        <v>653</v>
      </c>
      <c r="P55" s="1" t="s">
        <v>65</v>
      </c>
      <c r="Q55" s="1" t="s">
        <v>65</v>
      </c>
      <c r="R55" s="1" t="s">
        <v>65</v>
      </c>
      <c r="S55">
        <v>1</v>
      </c>
      <c r="T55">
        <v>1</v>
      </c>
      <c r="U55">
        <v>1</v>
      </c>
      <c r="AV55" s="1" t="s">
        <v>52</v>
      </c>
      <c r="AW55" s="1" t="s">
        <v>654</v>
      </c>
      <c r="AX55" s="1" t="s">
        <v>52</v>
      </c>
      <c r="AY55" s="1" t="s">
        <v>52</v>
      </c>
      <c r="AZ55" s="1" t="s">
        <v>52</v>
      </c>
    </row>
    <row r="56" spans="1:52" ht="30" customHeight="1" x14ac:dyDescent="0.3">
      <c r="A56" s="19" t="s">
        <v>586</v>
      </c>
      <c r="B56" s="19" t="s">
        <v>52</v>
      </c>
      <c r="C56" s="19" t="s">
        <v>52</v>
      </c>
      <c r="D56" s="20"/>
      <c r="E56" s="22"/>
      <c r="F56" s="25">
        <f>TRUNC(SUMIF(N50:N55, N49, F50:F55),0)</f>
        <v>1196</v>
      </c>
      <c r="G56" s="22"/>
      <c r="H56" s="25">
        <f>TRUNC(SUMIF(N50:N55, N49, H50:H55),0)</f>
        <v>8228</v>
      </c>
      <c r="I56" s="22"/>
      <c r="J56" s="25">
        <f>TRUNC(SUMIF(N50:N55, N49, J50:J55),0)</f>
        <v>1281</v>
      </c>
      <c r="K56" s="22"/>
      <c r="L56" s="25">
        <f>F56+H56+J56</f>
        <v>10705</v>
      </c>
      <c r="M56" s="19" t="s">
        <v>52</v>
      </c>
      <c r="N56" s="1" t="s">
        <v>83</v>
      </c>
      <c r="O56" s="1" t="s">
        <v>83</v>
      </c>
      <c r="P56" s="1" t="s">
        <v>52</v>
      </c>
      <c r="Q56" s="1" t="s">
        <v>52</v>
      </c>
      <c r="R56" s="1" t="s">
        <v>52</v>
      </c>
      <c r="AV56" s="1" t="s">
        <v>52</v>
      </c>
      <c r="AW56" s="1" t="s">
        <v>52</v>
      </c>
      <c r="AX56" s="1" t="s">
        <v>52</v>
      </c>
      <c r="AY56" s="1" t="s">
        <v>52</v>
      </c>
      <c r="AZ56" s="1" t="s">
        <v>52</v>
      </c>
    </row>
    <row r="57" spans="1:52" ht="30" customHeight="1" x14ac:dyDescent="0.3">
      <c r="A57" s="20"/>
      <c r="B57" s="20"/>
      <c r="C57" s="20"/>
      <c r="D57" s="20"/>
      <c r="E57" s="22"/>
      <c r="F57" s="25"/>
      <c r="G57" s="22"/>
      <c r="H57" s="25"/>
      <c r="I57" s="22"/>
      <c r="J57" s="25"/>
      <c r="K57" s="22"/>
      <c r="L57" s="25"/>
      <c r="M57" s="20"/>
    </row>
    <row r="58" spans="1:52" ht="30" customHeight="1" x14ac:dyDescent="0.3">
      <c r="A58" s="16" t="s">
        <v>655</v>
      </c>
      <c r="B58" s="17"/>
      <c r="C58" s="17"/>
      <c r="D58" s="17"/>
      <c r="E58" s="21"/>
      <c r="F58" s="24"/>
      <c r="G58" s="21"/>
      <c r="H58" s="24"/>
      <c r="I58" s="21"/>
      <c r="J58" s="24"/>
      <c r="K58" s="21"/>
      <c r="L58" s="24"/>
      <c r="M58" s="18"/>
      <c r="N58" s="1" t="s">
        <v>105</v>
      </c>
    </row>
    <row r="59" spans="1:52" ht="30" customHeight="1" x14ac:dyDescent="0.3">
      <c r="A59" s="19" t="s">
        <v>625</v>
      </c>
      <c r="B59" s="19" t="s">
        <v>607</v>
      </c>
      <c r="C59" s="19" t="s">
        <v>608</v>
      </c>
      <c r="D59" s="20">
        <v>1.0999999999999999E-2</v>
      </c>
      <c r="E59" s="22">
        <f>단가대비표!O92</f>
        <v>0</v>
      </c>
      <c r="F59" s="25">
        <f t="shared" ref="F59:F65" si="15">TRUNC(E59*D59,1)</f>
        <v>0</v>
      </c>
      <c r="G59" s="22">
        <f>단가대비표!P92</f>
        <v>226122</v>
      </c>
      <c r="H59" s="25">
        <f t="shared" ref="H59:H65" si="16">TRUNC(G59*D59,1)</f>
        <v>2487.3000000000002</v>
      </c>
      <c r="I59" s="22">
        <f>단가대비표!V92</f>
        <v>0</v>
      </c>
      <c r="J59" s="25">
        <f t="shared" ref="J59:J65" si="17">TRUNC(I59*D59,1)</f>
        <v>0</v>
      </c>
      <c r="K59" s="22">
        <f t="shared" ref="K59:L65" si="18">TRUNC(E59+G59+I59,1)</f>
        <v>226122</v>
      </c>
      <c r="L59" s="25">
        <f t="shared" si="18"/>
        <v>2487.3000000000002</v>
      </c>
      <c r="M59" s="19" t="s">
        <v>52</v>
      </c>
      <c r="N59" s="1" t="s">
        <v>105</v>
      </c>
      <c r="O59" s="1" t="s">
        <v>626</v>
      </c>
      <c r="P59" s="1" t="s">
        <v>65</v>
      </c>
      <c r="Q59" s="1" t="s">
        <v>65</v>
      </c>
      <c r="R59" s="1" t="s">
        <v>64</v>
      </c>
      <c r="AV59" s="1" t="s">
        <v>52</v>
      </c>
      <c r="AW59" s="1" t="s">
        <v>657</v>
      </c>
      <c r="AX59" s="1" t="s">
        <v>52</v>
      </c>
      <c r="AY59" s="1" t="s">
        <v>52</v>
      </c>
      <c r="AZ59" s="1" t="s">
        <v>52</v>
      </c>
    </row>
    <row r="60" spans="1:52" ht="30" customHeight="1" x14ac:dyDescent="0.3">
      <c r="A60" s="19" t="s">
        <v>606</v>
      </c>
      <c r="B60" s="19" t="s">
        <v>607</v>
      </c>
      <c r="C60" s="19" t="s">
        <v>608</v>
      </c>
      <c r="D60" s="20">
        <v>1.0999999999999999E-2</v>
      </c>
      <c r="E60" s="22">
        <f>단가대비표!O91</f>
        <v>0</v>
      </c>
      <c r="F60" s="25">
        <f t="shared" si="15"/>
        <v>0</v>
      </c>
      <c r="G60" s="22">
        <f>단가대비표!P91</f>
        <v>172068</v>
      </c>
      <c r="H60" s="25">
        <f t="shared" si="16"/>
        <v>1892.7</v>
      </c>
      <c r="I60" s="22">
        <f>단가대비표!V91</f>
        <v>0</v>
      </c>
      <c r="J60" s="25">
        <f t="shared" si="17"/>
        <v>0</v>
      </c>
      <c r="K60" s="22">
        <f t="shared" si="18"/>
        <v>172068</v>
      </c>
      <c r="L60" s="25">
        <f t="shared" si="18"/>
        <v>1892.7</v>
      </c>
      <c r="M60" s="19" t="s">
        <v>52</v>
      </c>
      <c r="N60" s="1" t="s">
        <v>105</v>
      </c>
      <c r="O60" s="1" t="s">
        <v>609</v>
      </c>
      <c r="P60" s="1" t="s">
        <v>65</v>
      </c>
      <c r="Q60" s="1" t="s">
        <v>65</v>
      </c>
      <c r="R60" s="1" t="s">
        <v>64</v>
      </c>
      <c r="AV60" s="1" t="s">
        <v>52</v>
      </c>
      <c r="AW60" s="1" t="s">
        <v>658</v>
      </c>
      <c r="AX60" s="1" t="s">
        <v>52</v>
      </c>
      <c r="AY60" s="1" t="s">
        <v>52</v>
      </c>
      <c r="AZ60" s="1" t="s">
        <v>52</v>
      </c>
    </row>
    <row r="61" spans="1:52" ht="30" customHeight="1" x14ac:dyDescent="0.3">
      <c r="A61" s="19" t="s">
        <v>635</v>
      </c>
      <c r="B61" s="19" t="s">
        <v>636</v>
      </c>
      <c r="C61" s="19" t="s">
        <v>637</v>
      </c>
      <c r="D61" s="20">
        <v>8.8999999999999996E-2</v>
      </c>
      <c r="E61" s="22">
        <f>일위대가목록!E72</f>
        <v>8070</v>
      </c>
      <c r="F61" s="25">
        <f t="shared" si="15"/>
        <v>718.2</v>
      </c>
      <c r="G61" s="22">
        <f>일위대가목록!F72</f>
        <v>59020</v>
      </c>
      <c r="H61" s="25">
        <f t="shared" si="16"/>
        <v>5252.7</v>
      </c>
      <c r="I61" s="22">
        <f>일위대가목록!G72</f>
        <v>13873</v>
      </c>
      <c r="J61" s="25">
        <f t="shared" si="17"/>
        <v>1234.5999999999999</v>
      </c>
      <c r="K61" s="22">
        <f t="shared" si="18"/>
        <v>80963</v>
      </c>
      <c r="L61" s="25">
        <f t="shared" si="18"/>
        <v>7205.5</v>
      </c>
      <c r="M61" s="19" t="s">
        <v>638</v>
      </c>
      <c r="N61" s="1" t="s">
        <v>105</v>
      </c>
      <c r="O61" s="1" t="s">
        <v>639</v>
      </c>
      <c r="P61" s="1" t="s">
        <v>64</v>
      </c>
      <c r="Q61" s="1" t="s">
        <v>65</v>
      </c>
      <c r="R61" s="1" t="s">
        <v>65</v>
      </c>
      <c r="AV61" s="1" t="s">
        <v>52</v>
      </c>
      <c r="AW61" s="1" t="s">
        <v>659</v>
      </c>
      <c r="AX61" s="1" t="s">
        <v>52</v>
      </c>
      <c r="AY61" s="1" t="s">
        <v>52</v>
      </c>
      <c r="AZ61" s="1" t="s">
        <v>52</v>
      </c>
    </row>
    <row r="62" spans="1:52" ht="30" customHeight="1" x14ac:dyDescent="0.3">
      <c r="A62" s="19" t="s">
        <v>646</v>
      </c>
      <c r="B62" s="19" t="s">
        <v>647</v>
      </c>
      <c r="C62" s="19" t="s">
        <v>637</v>
      </c>
      <c r="D62" s="20">
        <v>8.8999999999999996E-2</v>
      </c>
      <c r="E62" s="22">
        <f>일위대가목록!E74</f>
        <v>3316</v>
      </c>
      <c r="F62" s="25">
        <f t="shared" si="15"/>
        <v>295.10000000000002</v>
      </c>
      <c r="G62" s="22">
        <f>일위대가목록!F74</f>
        <v>36248</v>
      </c>
      <c r="H62" s="25">
        <f t="shared" si="16"/>
        <v>3226</v>
      </c>
      <c r="I62" s="22">
        <f>일위대가목록!G74</f>
        <v>1967</v>
      </c>
      <c r="J62" s="25">
        <f t="shared" si="17"/>
        <v>175</v>
      </c>
      <c r="K62" s="22">
        <f t="shared" si="18"/>
        <v>41531</v>
      </c>
      <c r="L62" s="25">
        <f t="shared" si="18"/>
        <v>3696.1</v>
      </c>
      <c r="M62" s="19" t="s">
        <v>648</v>
      </c>
      <c r="N62" s="1" t="s">
        <v>105</v>
      </c>
      <c r="O62" s="1" t="s">
        <v>649</v>
      </c>
      <c r="P62" s="1" t="s">
        <v>64</v>
      </c>
      <c r="Q62" s="1" t="s">
        <v>65</v>
      </c>
      <c r="R62" s="1" t="s">
        <v>65</v>
      </c>
      <c r="V62">
        <v>1</v>
      </c>
      <c r="AV62" s="1" t="s">
        <v>52</v>
      </c>
      <c r="AW62" s="1" t="s">
        <v>660</v>
      </c>
      <c r="AX62" s="1" t="s">
        <v>52</v>
      </c>
      <c r="AY62" s="1" t="s">
        <v>52</v>
      </c>
      <c r="AZ62" s="1" t="s">
        <v>52</v>
      </c>
    </row>
    <row r="63" spans="1:52" ht="30" customHeight="1" x14ac:dyDescent="0.3">
      <c r="A63" s="19" t="s">
        <v>651</v>
      </c>
      <c r="B63" s="19" t="s">
        <v>652</v>
      </c>
      <c r="C63" s="19" t="s">
        <v>429</v>
      </c>
      <c r="D63" s="20">
        <v>-1</v>
      </c>
      <c r="E63" s="22">
        <v>0</v>
      </c>
      <c r="F63" s="25">
        <f t="shared" si="15"/>
        <v>0</v>
      </c>
      <c r="G63" s="22">
        <f>TRUNC(SUMIF(V59:V65, RIGHTB(O63, 1), H59:H65)*U63, 2)</f>
        <v>3226</v>
      </c>
      <c r="H63" s="25">
        <f t="shared" si="16"/>
        <v>-3226</v>
      </c>
      <c r="I63" s="22">
        <v>0</v>
      </c>
      <c r="J63" s="25">
        <f t="shared" si="17"/>
        <v>0</v>
      </c>
      <c r="K63" s="22">
        <f t="shared" si="18"/>
        <v>3226</v>
      </c>
      <c r="L63" s="25">
        <f t="shared" si="18"/>
        <v>-3226</v>
      </c>
      <c r="M63" s="19" t="s">
        <v>52</v>
      </c>
      <c r="N63" s="1" t="s">
        <v>105</v>
      </c>
      <c r="O63" s="1" t="s">
        <v>653</v>
      </c>
      <c r="P63" s="1" t="s">
        <v>65</v>
      </c>
      <c r="Q63" s="1" t="s">
        <v>65</v>
      </c>
      <c r="R63" s="1" t="s">
        <v>65</v>
      </c>
      <c r="S63">
        <v>1</v>
      </c>
      <c r="T63">
        <v>1</v>
      </c>
      <c r="U63">
        <v>1</v>
      </c>
      <c r="AV63" s="1" t="s">
        <v>52</v>
      </c>
      <c r="AW63" s="1" t="s">
        <v>661</v>
      </c>
      <c r="AX63" s="1" t="s">
        <v>52</v>
      </c>
      <c r="AY63" s="1" t="s">
        <v>52</v>
      </c>
      <c r="AZ63" s="1" t="s">
        <v>52</v>
      </c>
    </row>
    <row r="64" spans="1:52" ht="30" customHeight="1" x14ac:dyDescent="0.3">
      <c r="A64" s="19" t="s">
        <v>482</v>
      </c>
      <c r="B64" s="19" t="s">
        <v>662</v>
      </c>
      <c r="C64" s="19" t="s">
        <v>88</v>
      </c>
      <c r="D64" s="20">
        <v>0.3</v>
      </c>
      <c r="E64" s="22">
        <f>단가대비표!O12</f>
        <v>0</v>
      </c>
      <c r="F64" s="25">
        <f t="shared" si="15"/>
        <v>0</v>
      </c>
      <c r="G64" s="22">
        <f>단가대비표!P12</f>
        <v>0</v>
      </c>
      <c r="H64" s="25">
        <f t="shared" si="16"/>
        <v>0</v>
      </c>
      <c r="I64" s="22">
        <f>단가대비표!V12</f>
        <v>0</v>
      </c>
      <c r="J64" s="25">
        <f t="shared" si="17"/>
        <v>0</v>
      </c>
      <c r="K64" s="22">
        <f t="shared" si="18"/>
        <v>0</v>
      </c>
      <c r="L64" s="25">
        <f t="shared" si="18"/>
        <v>0</v>
      </c>
      <c r="M64" s="19" t="s">
        <v>663</v>
      </c>
      <c r="N64" s="1" t="s">
        <v>105</v>
      </c>
      <c r="O64" s="1" t="s">
        <v>664</v>
      </c>
      <c r="P64" s="1" t="s">
        <v>65</v>
      </c>
      <c r="Q64" s="1" t="s">
        <v>65</v>
      </c>
      <c r="R64" s="1" t="s">
        <v>64</v>
      </c>
      <c r="AV64" s="1" t="s">
        <v>52</v>
      </c>
      <c r="AW64" s="1" t="s">
        <v>665</v>
      </c>
      <c r="AX64" s="1" t="s">
        <v>52</v>
      </c>
      <c r="AY64" s="1" t="s">
        <v>52</v>
      </c>
      <c r="AZ64" s="1" t="s">
        <v>52</v>
      </c>
    </row>
    <row r="65" spans="1:52" ht="30" customHeight="1" x14ac:dyDescent="0.3">
      <c r="A65" s="19" t="s">
        <v>486</v>
      </c>
      <c r="B65" s="19" t="s">
        <v>666</v>
      </c>
      <c r="C65" s="19" t="s">
        <v>88</v>
      </c>
      <c r="D65" s="20">
        <v>1.1000000000000001</v>
      </c>
      <c r="E65" s="22">
        <f>단가대비표!O14</f>
        <v>0</v>
      </c>
      <c r="F65" s="25">
        <f t="shared" si="15"/>
        <v>0</v>
      </c>
      <c r="G65" s="22">
        <f>단가대비표!P14</f>
        <v>0</v>
      </c>
      <c r="H65" s="25">
        <f t="shared" si="16"/>
        <v>0</v>
      </c>
      <c r="I65" s="22">
        <f>단가대비표!V14</f>
        <v>0</v>
      </c>
      <c r="J65" s="25">
        <f t="shared" si="17"/>
        <v>0</v>
      </c>
      <c r="K65" s="22">
        <f t="shared" si="18"/>
        <v>0</v>
      </c>
      <c r="L65" s="25">
        <f t="shared" si="18"/>
        <v>0</v>
      </c>
      <c r="M65" s="19" t="s">
        <v>663</v>
      </c>
      <c r="N65" s="1" t="s">
        <v>105</v>
      </c>
      <c r="O65" s="1" t="s">
        <v>667</v>
      </c>
      <c r="P65" s="1" t="s">
        <v>65</v>
      </c>
      <c r="Q65" s="1" t="s">
        <v>65</v>
      </c>
      <c r="R65" s="1" t="s">
        <v>64</v>
      </c>
      <c r="AV65" s="1" t="s">
        <v>52</v>
      </c>
      <c r="AW65" s="1" t="s">
        <v>668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19" t="s">
        <v>586</v>
      </c>
      <c r="B66" s="19" t="s">
        <v>52</v>
      </c>
      <c r="C66" s="19" t="s">
        <v>52</v>
      </c>
      <c r="D66" s="20"/>
      <c r="E66" s="22"/>
      <c r="F66" s="25">
        <f>TRUNC(SUMIF(N59:N65, N58, F59:F65),0)</f>
        <v>1013</v>
      </c>
      <c r="G66" s="22"/>
      <c r="H66" s="25">
        <f>TRUNC(SUMIF(N59:N65, N58, H59:H65),0)</f>
        <v>9632</v>
      </c>
      <c r="I66" s="22"/>
      <c r="J66" s="25">
        <f>TRUNC(SUMIF(N59:N65, N58, J59:J65),0)</f>
        <v>1409</v>
      </c>
      <c r="K66" s="22"/>
      <c r="L66" s="25">
        <f>F66+H66+J66</f>
        <v>12054</v>
      </c>
      <c r="M66" s="19" t="s">
        <v>52</v>
      </c>
      <c r="N66" s="1" t="s">
        <v>83</v>
      </c>
      <c r="O66" s="1" t="s">
        <v>83</v>
      </c>
      <c r="P66" s="1" t="s">
        <v>52</v>
      </c>
      <c r="Q66" s="1" t="s">
        <v>52</v>
      </c>
      <c r="R66" s="1" t="s">
        <v>52</v>
      </c>
      <c r="AV66" s="1" t="s">
        <v>52</v>
      </c>
      <c r="AW66" s="1" t="s">
        <v>52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20"/>
      <c r="B67" s="20"/>
      <c r="C67" s="20"/>
      <c r="D67" s="20"/>
      <c r="E67" s="22"/>
      <c r="F67" s="25"/>
      <c r="G67" s="22"/>
      <c r="H67" s="25"/>
      <c r="I67" s="22"/>
      <c r="J67" s="25"/>
      <c r="K67" s="22"/>
      <c r="L67" s="25"/>
      <c r="M67" s="20"/>
    </row>
    <row r="68" spans="1:52" ht="30" customHeight="1" x14ac:dyDescent="0.3">
      <c r="A68" s="16" t="s">
        <v>669</v>
      </c>
      <c r="B68" s="17"/>
      <c r="C68" s="17"/>
      <c r="D68" s="17"/>
      <c r="E68" s="21"/>
      <c r="F68" s="24"/>
      <c r="G68" s="21"/>
      <c r="H68" s="24"/>
      <c r="I68" s="21"/>
      <c r="J68" s="24"/>
      <c r="K68" s="21"/>
      <c r="L68" s="24"/>
      <c r="M68" s="18"/>
      <c r="N68" s="1" t="s">
        <v>119</v>
      </c>
    </row>
    <row r="69" spans="1:52" ht="30" customHeight="1" x14ac:dyDescent="0.3">
      <c r="A69" s="19" t="s">
        <v>671</v>
      </c>
      <c r="B69" s="19" t="s">
        <v>607</v>
      </c>
      <c r="C69" s="19" t="s">
        <v>608</v>
      </c>
      <c r="D69" s="20">
        <v>0.15</v>
      </c>
      <c r="E69" s="22">
        <f>단가대비표!O98</f>
        <v>0</v>
      </c>
      <c r="F69" s="25">
        <f>TRUNC(E69*D69,1)</f>
        <v>0</v>
      </c>
      <c r="G69" s="22">
        <f>단가대비표!P98</f>
        <v>273540</v>
      </c>
      <c r="H69" s="25">
        <f>TRUNC(G69*D69,1)</f>
        <v>41031</v>
      </c>
      <c r="I69" s="22">
        <f>단가대비표!V98</f>
        <v>0</v>
      </c>
      <c r="J69" s="25">
        <f>TRUNC(I69*D69,1)</f>
        <v>0</v>
      </c>
      <c r="K69" s="22">
        <f t="shared" ref="K69:L71" si="19">TRUNC(E69+G69+I69,1)</f>
        <v>273540</v>
      </c>
      <c r="L69" s="25">
        <f t="shared" si="19"/>
        <v>41031</v>
      </c>
      <c r="M69" s="19" t="s">
        <v>52</v>
      </c>
      <c r="N69" s="1" t="s">
        <v>119</v>
      </c>
      <c r="O69" s="1" t="s">
        <v>672</v>
      </c>
      <c r="P69" s="1" t="s">
        <v>65</v>
      </c>
      <c r="Q69" s="1" t="s">
        <v>65</v>
      </c>
      <c r="R69" s="1" t="s">
        <v>64</v>
      </c>
      <c r="V69">
        <v>1</v>
      </c>
      <c r="AV69" s="1" t="s">
        <v>52</v>
      </c>
      <c r="AW69" s="1" t="s">
        <v>673</v>
      </c>
      <c r="AX69" s="1" t="s">
        <v>52</v>
      </c>
      <c r="AY69" s="1" t="s">
        <v>52</v>
      </c>
      <c r="AZ69" s="1" t="s">
        <v>52</v>
      </c>
    </row>
    <row r="70" spans="1:52" ht="30" customHeight="1" x14ac:dyDescent="0.3">
      <c r="A70" s="19" t="s">
        <v>606</v>
      </c>
      <c r="B70" s="19" t="s">
        <v>607</v>
      </c>
      <c r="C70" s="19" t="s">
        <v>608</v>
      </c>
      <c r="D70" s="20">
        <v>0.15</v>
      </c>
      <c r="E70" s="22">
        <f>단가대비표!O91</f>
        <v>0</v>
      </c>
      <c r="F70" s="25">
        <f>TRUNC(E70*D70,1)</f>
        <v>0</v>
      </c>
      <c r="G70" s="22">
        <f>단가대비표!P91</f>
        <v>172068</v>
      </c>
      <c r="H70" s="25">
        <f>TRUNC(G70*D70,1)</f>
        <v>25810.2</v>
      </c>
      <c r="I70" s="22">
        <f>단가대비표!V91</f>
        <v>0</v>
      </c>
      <c r="J70" s="25">
        <f>TRUNC(I70*D70,1)</f>
        <v>0</v>
      </c>
      <c r="K70" s="22">
        <f t="shared" si="19"/>
        <v>172068</v>
      </c>
      <c r="L70" s="25">
        <f t="shared" si="19"/>
        <v>25810.2</v>
      </c>
      <c r="M70" s="19" t="s">
        <v>52</v>
      </c>
      <c r="N70" s="1" t="s">
        <v>119</v>
      </c>
      <c r="O70" s="1" t="s">
        <v>609</v>
      </c>
      <c r="P70" s="1" t="s">
        <v>65</v>
      </c>
      <c r="Q70" s="1" t="s">
        <v>65</v>
      </c>
      <c r="R70" s="1" t="s">
        <v>64</v>
      </c>
      <c r="V70">
        <v>1</v>
      </c>
      <c r="AV70" s="1" t="s">
        <v>52</v>
      </c>
      <c r="AW70" s="1" t="s">
        <v>674</v>
      </c>
      <c r="AX70" s="1" t="s">
        <v>52</v>
      </c>
      <c r="AY70" s="1" t="s">
        <v>52</v>
      </c>
      <c r="AZ70" s="1" t="s">
        <v>52</v>
      </c>
    </row>
    <row r="71" spans="1:52" ht="30" customHeight="1" x14ac:dyDescent="0.3">
      <c r="A71" s="19" t="s">
        <v>675</v>
      </c>
      <c r="B71" s="19" t="s">
        <v>676</v>
      </c>
      <c r="C71" s="19" t="s">
        <v>429</v>
      </c>
      <c r="D71" s="20">
        <v>1</v>
      </c>
      <c r="E71" s="22">
        <v>0</v>
      </c>
      <c r="F71" s="25">
        <f>TRUNC(E71*D71,1)</f>
        <v>0</v>
      </c>
      <c r="G71" s="22">
        <v>0</v>
      </c>
      <c r="H71" s="25">
        <f>TRUNC(G71*D71,1)</f>
        <v>0</v>
      </c>
      <c r="I71" s="22">
        <f>TRUNC(SUMIF(V69:V71, RIGHTB(O71, 1), H69:H71)*U71, 2)</f>
        <v>1336.82</v>
      </c>
      <c r="J71" s="25">
        <f>TRUNC(I71*D71,1)</f>
        <v>1336.8</v>
      </c>
      <c r="K71" s="22">
        <f t="shared" si="19"/>
        <v>1336.8</v>
      </c>
      <c r="L71" s="25">
        <f t="shared" si="19"/>
        <v>1336.8</v>
      </c>
      <c r="M71" s="19" t="s">
        <v>52</v>
      </c>
      <c r="N71" s="1" t="s">
        <v>119</v>
      </c>
      <c r="O71" s="1" t="s">
        <v>653</v>
      </c>
      <c r="P71" s="1" t="s">
        <v>65</v>
      </c>
      <c r="Q71" s="1" t="s">
        <v>65</v>
      </c>
      <c r="R71" s="1" t="s">
        <v>65</v>
      </c>
      <c r="S71">
        <v>1</v>
      </c>
      <c r="T71">
        <v>2</v>
      </c>
      <c r="U71">
        <v>0.02</v>
      </c>
      <c r="AV71" s="1" t="s">
        <v>52</v>
      </c>
      <c r="AW71" s="1" t="s">
        <v>677</v>
      </c>
      <c r="AX71" s="1" t="s">
        <v>52</v>
      </c>
      <c r="AY71" s="1" t="s">
        <v>52</v>
      </c>
      <c r="AZ71" s="1" t="s">
        <v>52</v>
      </c>
    </row>
    <row r="72" spans="1:52" ht="30" customHeight="1" x14ac:dyDescent="0.3">
      <c r="A72" s="19" t="s">
        <v>586</v>
      </c>
      <c r="B72" s="19" t="s">
        <v>52</v>
      </c>
      <c r="C72" s="19" t="s">
        <v>52</v>
      </c>
      <c r="D72" s="20"/>
      <c r="E72" s="22"/>
      <c r="F72" s="25">
        <f>TRUNC(SUMIF(N69:N71, N68, F69:F71),0)</f>
        <v>0</v>
      </c>
      <c r="G72" s="22"/>
      <c r="H72" s="25">
        <f>TRUNC(SUMIF(N69:N71, N68, H69:H71),0)</f>
        <v>66841</v>
      </c>
      <c r="I72" s="22"/>
      <c r="J72" s="25">
        <f>TRUNC(SUMIF(N69:N71, N68, J69:J71),0)</f>
        <v>1336</v>
      </c>
      <c r="K72" s="22"/>
      <c r="L72" s="25">
        <f>F72+H72+J72</f>
        <v>68177</v>
      </c>
      <c r="M72" s="19" t="s">
        <v>52</v>
      </c>
      <c r="N72" s="1" t="s">
        <v>83</v>
      </c>
      <c r="O72" s="1" t="s">
        <v>83</v>
      </c>
      <c r="P72" s="1" t="s">
        <v>52</v>
      </c>
      <c r="Q72" s="1" t="s">
        <v>52</v>
      </c>
      <c r="R72" s="1" t="s">
        <v>52</v>
      </c>
      <c r="AV72" s="1" t="s">
        <v>52</v>
      </c>
      <c r="AW72" s="1" t="s">
        <v>52</v>
      </c>
      <c r="AX72" s="1" t="s">
        <v>52</v>
      </c>
      <c r="AY72" s="1" t="s">
        <v>52</v>
      </c>
      <c r="AZ72" s="1" t="s">
        <v>52</v>
      </c>
    </row>
    <row r="73" spans="1:52" ht="30" customHeight="1" x14ac:dyDescent="0.3">
      <c r="A73" s="20"/>
      <c r="B73" s="20"/>
      <c r="C73" s="20"/>
      <c r="D73" s="20"/>
      <c r="E73" s="22"/>
      <c r="F73" s="25"/>
      <c r="G73" s="22"/>
      <c r="H73" s="25"/>
      <c r="I73" s="22"/>
      <c r="J73" s="25"/>
      <c r="K73" s="22"/>
      <c r="L73" s="25"/>
      <c r="M73" s="20"/>
    </row>
    <row r="74" spans="1:52" ht="30" customHeight="1" x14ac:dyDescent="0.3">
      <c r="A74" s="16" t="s">
        <v>678</v>
      </c>
      <c r="B74" s="17"/>
      <c r="C74" s="17"/>
      <c r="D74" s="17"/>
      <c r="E74" s="21"/>
      <c r="F74" s="24"/>
      <c r="G74" s="21"/>
      <c r="H74" s="24"/>
      <c r="I74" s="21"/>
      <c r="J74" s="24"/>
      <c r="K74" s="21"/>
      <c r="L74" s="24"/>
      <c r="M74" s="18"/>
      <c r="N74" s="1" t="s">
        <v>123</v>
      </c>
    </row>
    <row r="75" spans="1:52" ht="30" customHeight="1" x14ac:dyDescent="0.3">
      <c r="A75" s="19" t="s">
        <v>671</v>
      </c>
      <c r="B75" s="19" t="s">
        <v>607</v>
      </c>
      <c r="C75" s="19" t="s">
        <v>608</v>
      </c>
      <c r="D75" s="20">
        <v>0.13</v>
      </c>
      <c r="E75" s="22">
        <f>단가대비표!O98</f>
        <v>0</v>
      </c>
      <c r="F75" s="25">
        <f>TRUNC(E75*D75,1)</f>
        <v>0</v>
      </c>
      <c r="G75" s="22">
        <f>단가대비표!P98</f>
        <v>273540</v>
      </c>
      <c r="H75" s="25">
        <f>TRUNC(G75*D75,1)</f>
        <v>35560.199999999997</v>
      </c>
      <c r="I75" s="22">
        <f>단가대비표!V98</f>
        <v>0</v>
      </c>
      <c r="J75" s="25">
        <f>TRUNC(I75*D75,1)</f>
        <v>0</v>
      </c>
      <c r="K75" s="22">
        <f t="shared" ref="K75:L77" si="20">TRUNC(E75+G75+I75,1)</f>
        <v>273540</v>
      </c>
      <c r="L75" s="25">
        <f t="shared" si="20"/>
        <v>35560.199999999997</v>
      </c>
      <c r="M75" s="19" t="s">
        <v>52</v>
      </c>
      <c r="N75" s="1" t="s">
        <v>123</v>
      </c>
      <c r="O75" s="1" t="s">
        <v>672</v>
      </c>
      <c r="P75" s="1" t="s">
        <v>65</v>
      </c>
      <c r="Q75" s="1" t="s">
        <v>65</v>
      </c>
      <c r="R75" s="1" t="s">
        <v>64</v>
      </c>
      <c r="V75">
        <v>1</v>
      </c>
      <c r="AV75" s="1" t="s">
        <v>52</v>
      </c>
      <c r="AW75" s="1" t="s">
        <v>679</v>
      </c>
      <c r="AX75" s="1" t="s">
        <v>52</v>
      </c>
      <c r="AY75" s="1" t="s">
        <v>52</v>
      </c>
      <c r="AZ75" s="1" t="s">
        <v>52</v>
      </c>
    </row>
    <row r="76" spans="1:52" ht="30" customHeight="1" x14ac:dyDescent="0.3">
      <c r="A76" s="19" t="s">
        <v>606</v>
      </c>
      <c r="B76" s="19" t="s">
        <v>607</v>
      </c>
      <c r="C76" s="19" t="s">
        <v>608</v>
      </c>
      <c r="D76" s="20">
        <v>0.13</v>
      </c>
      <c r="E76" s="22">
        <f>단가대비표!O91</f>
        <v>0</v>
      </c>
      <c r="F76" s="25">
        <f>TRUNC(E76*D76,1)</f>
        <v>0</v>
      </c>
      <c r="G76" s="22">
        <f>단가대비표!P91</f>
        <v>172068</v>
      </c>
      <c r="H76" s="25">
        <f>TRUNC(G76*D76,1)</f>
        <v>22368.799999999999</v>
      </c>
      <c r="I76" s="22">
        <f>단가대비표!V91</f>
        <v>0</v>
      </c>
      <c r="J76" s="25">
        <f>TRUNC(I76*D76,1)</f>
        <v>0</v>
      </c>
      <c r="K76" s="22">
        <f t="shared" si="20"/>
        <v>172068</v>
      </c>
      <c r="L76" s="25">
        <f t="shared" si="20"/>
        <v>22368.799999999999</v>
      </c>
      <c r="M76" s="19" t="s">
        <v>52</v>
      </c>
      <c r="N76" s="1" t="s">
        <v>123</v>
      </c>
      <c r="O76" s="1" t="s">
        <v>609</v>
      </c>
      <c r="P76" s="1" t="s">
        <v>65</v>
      </c>
      <c r="Q76" s="1" t="s">
        <v>65</v>
      </c>
      <c r="R76" s="1" t="s">
        <v>64</v>
      </c>
      <c r="V76">
        <v>1</v>
      </c>
      <c r="AV76" s="1" t="s">
        <v>52</v>
      </c>
      <c r="AW76" s="1" t="s">
        <v>680</v>
      </c>
      <c r="AX76" s="1" t="s">
        <v>52</v>
      </c>
      <c r="AY76" s="1" t="s">
        <v>52</v>
      </c>
      <c r="AZ76" s="1" t="s">
        <v>52</v>
      </c>
    </row>
    <row r="77" spans="1:52" ht="30" customHeight="1" x14ac:dyDescent="0.3">
      <c r="A77" s="19" t="s">
        <v>675</v>
      </c>
      <c r="B77" s="19" t="s">
        <v>676</v>
      </c>
      <c r="C77" s="19" t="s">
        <v>429</v>
      </c>
      <c r="D77" s="20">
        <v>1</v>
      </c>
      <c r="E77" s="22">
        <v>0</v>
      </c>
      <c r="F77" s="25">
        <f>TRUNC(E77*D77,1)</f>
        <v>0</v>
      </c>
      <c r="G77" s="22">
        <v>0</v>
      </c>
      <c r="H77" s="25">
        <f>TRUNC(G77*D77,1)</f>
        <v>0</v>
      </c>
      <c r="I77" s="22">
        <f>TRUNC(SUMIF(V75:V77, RIGHTB(O77, 1), H75:H77)*U77, 2)</f>
        <v>1158.58</v>
      </c>
      <c r="J77" s="25">
        <f>TRUNC(I77*D77,1)</f>
        <v>1158.5</v>
      </c>
      <c r="K77" s="22">
        <f t="shared" si="20"/>
        <v>1158.5</v>
      </c>
      <c r="L77" s="25">
        <f t="shared" si="20"/>
        <v>1158.5</v>
      </c>
      <c r="M77" s="19" t="s">
        <v>52</v>
      </c>
      <c r="N77" s="1" t="s">
        <v>123</v>
      </c>
      <c r="O77" s="1" t="s">
        <v>653</v>
      </c>
      <c r="P77" s="1" t="s">
        <v>65</v>
      </c>
      <c r="Q77" s="1" t="s">
        <v>65</v>
      </c>
      <c r="R77" s="1" t="s">
        <v>65</v>
      </c>
      <c r="S77">
        <v>1</v>
      </c>
      <c r="T77">
        <v>2</v>
      </c>
      <c r="U77">
        <v>0.02</v>
      </c>
      <c r="AV77" s="1" t="s">
        <v>52</v>
      </c>
      <c r="AW77" s="1" t="s">
        <v>681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19" t="s">
        <v>586</v>
      </c>
      <c r="B78" s="19" t="s">
        <v>52</v>
      </c>
      <c r="C78" s="19" t="s">
        <v>52</v>
      </c>
      <c r="D78" s="20"/>
      <c r="E78" s="22"/>
      <c r="F78" s="25">
        <f>TRUNC(SUMIF(N75:N77, N74, F75:F77),0)</f>
        <v>0</v>
      </c>
      <c r="G78" s="22"/>
      <c r="H78" s="25">
        <f>TRUNC(SUMIF(N75:N77, N74, H75:H77),0)</f>
        <v>57929</v>
      </c>
      <c r="I78" s="22"/>
      <c r="J78" s="25">
        <f>TRUNC(SUMIF(N75:N77, N74, J75:J77),0)</f>
        <v>1158</v>
      </c>
      <c r="K78" s="22"/>
      <c r="L78" s="25">
        <f>F78+H78+J78</f>
        <v>59087</v>
      </c>
      <c r="M78" s="19" t="s">
        <v>52</v>
      </c>
      <c r="N78" s="1" t="s">
        <v>83</v>
      </c>
      <c r="O78" s="1" t="s">
        <v>83</v>
      </c>
      <c r="P78" s="1" t="s">
        <v>52</v>
      </c>
      <c r="Q78" s="1" t="s">
        <v>52</v>
      </c>
      <c r="R78" s="1" t="s">
        <v>52</v>
      </c>
      <c r="AV78" s="1" t="s">
        <v>52</v>
      </c>
      <c r="AW78" s="1" t="s">
        <v>52</v>
      </c>
      <c r="AX78" s="1" t="s">
        <v>52</v>
      </c>
      <c r="AY78" s="1" t="s">
        <v>52</v>
      </c>
      <c r="AZ78" s="1" t="s">
        <v>52</v>
      </c>
    </row>
    <row r="79" spans="1:52" ht="30" customHeight="1" x14ac:dyDescent="0.3">
      <c r="A79" s="20"/>
      <c r="B79" s="20"/>
      <c r="C79" s="20"/>
      <c r="D79" s="20"/>
      <c r="E79" s="22"/>
      <c r="F79" s="25"/>
      <c r="G79" s="22"/>
      <c r="H79" s="25"/>
      <c r="I79" s="22"/>
      <c r="J79" s="25"/>
      <c r="K79" s="22"/>
      <c r="L79" s="25"/>
      <c r="M79" s="20"/>
    </row>
    <row r="80" spans="1:52" ht="30" customHeight="1" x14ac:dyDescent="0.3">
      <c r="A80" s="16" t="s">
        <v>682</v>
      </c>
      <c r="B80" s="17"/>
      <c r="C80" s="17"/>
      <c r="D80" s="17"/>
      <c r="E80" s="21"/>
      <c r="F80" s="24"/>
      <c r="G80" s="21"/>
      <c r="H80" s="24"/>
      <c r="I80" s="21"/>
      <c r="J80" s="24"/>
      <c r="K80" s="21"/>
      <c r="L80" s="24"/>
      <c r="M80" s="18"/>
      <c r="N80" s="1" t="s">
        <v>128</v>
      </c>
    </row>
    <row r="81" spans="1:52" ht="30" customHeight="1" x14ac:dyDescent="0.3">
      <c r="A81" s="19" t="s">
        <v>684</v>
      </c>
      <c r="B81" s="19" t="s">
        <v>685</v>
      </c>
      <c r="C81" s="19" t="s">
        <v>686</v>
      </c>
      <c r="D81" s="20">
        <v>0.1</v>
      </c>
      <c r="E81" s="22">
        <f>일위대가목록!E75</f>
        <v>33180</v>
      </c>
      <c r="F81" s="25">
        <f>TRUNC(E81*D81,1)</f>
        <v>3318</v>
      </c>
      <c r="G81" s="22">
        <f>일위대가목록!F75</f>
        <v>0</v>
      </c>
      <c r="H81" s="25">
        <f>TRUNC(G81*D81,1)</f>
        <v>0</v>
      </c>
      <c r="I81" s="22">
        <f>일위대가목록!G75</f>
        <v>0</v>
      </c>
      <c r="J81" s="25">
        <f>TRUNC(I81*D81,1)</f>
        <v>0</v>
      </c>
      <c r="K81" s="22">
        <f>TRUNC(E81+G81+I81,1)</f>
        <v>33180</v>
      </c>
      <c r="L81" s="25">
        <f>TRUNC(F81+H81+J81,1)</f>
        <v>3318</v>
      </c>
      <c r="M81" s="19" t="s">
        <v>687</v>
      </c>
      <c r="N81" s="1" t="s">
        <v>128</v>
      </c>
      <c r="O81" s="1" t="s">
        <v>688</v>
      </c>
      <c r="P81" s="1" t="s">
        <v>64</v>
      </c>
      <c r="Q81" s="1" t="s">
        <v>65</v>
      </c>
      <c r="R81" s="1" t="s">
        <v>65</v>
      </c>
      <c r="AV81" s="1" t="s">
        <v>52</v>
      </c>
      <c r="AW81" s="1" t="s">
        <v>689</v>
      </c>
      <c r="AX81" s="1" t="s">
        <v>52</v>
      </c>
      <c r="AY81" s="1" t="s">
        <v>52</v>
      </c>
      <c r="AZ81" s="1" t="s">
        <v>52</v>
      </c>
    </row>
    <row r="82" spans="1:52" ht="30" customHeight="1" x14ac:dyDescent="0.3">
      <c r="A82" s="19" t="s">
        <v>690</v>
      </c>
      <c r="B82" s="19" t="s">
        <v>691</v>
      </c>
      <c r="C82" s="19" t="s">
        <v>73</v>
      </c>
      <c r="D82" s="20">
        <v>1</v>
      </c>
      <c r="E82" s="22">
        <f>일위대가목록!E76</f>
        <v>0</v>
      </c>
      <c r="F82" s="25">
        <f>TRUNC(E82*D82,1)</f>
        <v>0</v>
      </c>
      <c r="G82" s="22">
        <f>일위대가목록!F76</f>
        <v>31880</v>
      </c>
      <c r="H82" s="25">
        <f>TRUNC(G82*D82,1)</f>
        <v>31880</v>
      </c>
      <c r="I82" s="22">
        <f>일위대가목록!G76</f>
        <v>956</v>
      </c>
      <c r="J82" s="25">
        <f>TRUNC(I82*D82,1)</f>
        <v>956</v>
      </c>
      <c r="K82" s="22">
        <f>TRUNC(E82+G82+I82,1)</f>
        <v>32836</v>
      </c>
      <c r="L82" s="25">
        <f>TRUNC(F82+H82+J82,1)</f>
        <v>32836</v>
      </c>
      <c r="M82" s="19" t="s">
        <v>692</v>
      </c>
      <c r="N82" s="1" t="s">
        <v>128</v>
      </c>
      <c r="O82" s="1" t="s">
        <v>693</v>
      </c>
      <c r="P82" s="1" t="s">
        <v>64</v>
      </c>
      <c r="Q82" s="1" t="s">
        <v>65</v>
      </c>
      <c r="R82" s="1" t="s">
        <v>65</v>
      </c>
      <c r="AV82" s="1" t="s">
        <v>52</v>
      </c>
      <c r="AW82" s="1" t="s">
        <v>694</v>
      </c>
      <c r="AX82" s="1" t="s">
        <v>52</v>
      </c>
      <c r="AY82" s="1" t="s">
        <v>52</v>
      </c>
      <c r="AZ82" s="1" t="s">
        <v>52</v>
      </c>
    </row>
    <row r="83" spans="1:52" ht="30" customHeight="1" x14ac:dyDescent="0.3">
      <c r="A83" s="19" t="s">
        <v>586</v>
      </c>
      <c r="B83" s="19" t="s">
        <v>52</v>
      </c>
      <c r="C83" s="19" t="s">
        <v>52</v>
      </c>
      <c r="D83" s="20"/>
      <c r="E83" s="22"/>
      <c r="F83" s="25">
        <f>TRUNC(SUMIF(N81:N82, N80, F81:F82),0)</f>
        <v>3318</v>
      </c>
      <c r="G83" s="22"/>
      <c r="H83" s="25">
        <f>TRUNC(SUMIF(N81:N82, N80, H81:H82),0)</f>
        <v>31880</v>
      </c>
      <c r="I83" s="22"/>
      <c r="J83" s="25">
        <f>TRUNC(SUMIF(N81:N82, N80, J81:J82),0)</f>
        <v>956</v>
      </c>
      <c r="K83" s="22"/>
      <c r="L83" s="25">
        <f>F83+H83+J83</f>
        <v>36154</v>
      </c>
      <c r="M83" s="19" t="s">
        <v>52</v>
      </c>
      <c r="N83" s="1" t="s">
        <v>83</v>
      </c>
      <c r="O83" s="1" t="s">
        <v>83</v>
      </c>
      <c r="P83" s="1" t="s">
        <v>52</v>
      </c>
      <c r="Q83" s="1" t="s">
        <v>52</v>
      </c>
      <c r="R83" s="1" t="s">
        <v>52</v>
      </c>
      <c r="AV83" s="1" t="s">
        <v>52</v>
      </c>
      <c r="AW83" s="1" t="s">
        <v>52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20"/>
      <c r="B84" s="20"/>
      <c r="C84" s="20"/>
      <c r="D84" s="20"/>
      <c r="E84" s="22"/>
      <c r="F84" s="25"/>
      <c r="G84" s="22"/>
      <c r="H84" s="25"/>
      <c r="I84" s="22"/>
      <c r="J84" s="25"/>
      <c r="K84" s="22"/>
      <c r="L84" s="25"/>
      <c r="M84" s="20"/>
    </row>
    <row r="85" spans="1:52" ht="30" customHeight="1" x14ac:dyDescent="0.3">
      <c r="A85" s="16" t="s">
        <v>695</v>
      </c>
      <c r="B85" s="17"/>
      <c r="C85" s="17"/>
      <c r="D85" s="17"/>
      <c r="E85" s="21"/>
      <c r="F85" s="24"/>
      <c r="G85" s="21"/>
      <c r="H85" s="24"/>
      <c r="I85" s="21"/>
      <c r="J85" s="24"/>
      <c r="K85" s="21"/>
      <c r="L85" s="24"/>
      <c r="M85" s="18"/>
      <c r="N85" s="1" t="s">
        <v>133</v>
      </c>
    </row>
    <row r="86" spans="1:52" ht="30" customHeight="1" x14ac:dyDescent="0.3">
      <c r="A86" s="19" t="s">
        <v>696</v>
      </c>
      <c r="B86" s="19" t="s">
        <v>697</v>
      </c>
      <c r="C86" s="19" t="s">
        <v>698</v>
      </c>
      <c r="D86" s="20">
        <v>1</v>
      </c>
      <c r="E86" s="22">
        <f>단가대비표!O58</f>
        <v>27075</v>
      </c>
      <c r="F86" s="25">
        <f t="shared" ref="F86:F93" si="21">TRUNC(E86*D86,1)</f>
        <v>27075</v>
      </c>
      <c r="G86" s="22">
        <f>단가대비표!P58</f>
        <v>0</v>
      </c>
      <c r="H86" s="25">
        <f t="shared" ref="H86:H93" si="22">TRUNC(G86*D86,1)</f>
        <v>0</v>
      </c>
      <c r="I86" s="22">
        <f>단가대비표!V58</f>
        <v>0</v>
      </c>
      <c r="J86" s="25">
        <f t="shared" ref="J86:J93" si="23">TRUNC(I86*D86,1)</f>
        <v>0</v>
      </c>
      <c r="K86" s="22">
        <f t="shared" ref="K86:L93" si="24">TRUNC(E86+G86+I86,1)</f>
        <v>27075</v>
      </c>
      <c r="L86" s="25">
        <f t="shared" si="24"/>
        <v>27075</v>
      </c>
      <c r="M86" s="19" t="s">
        <v>52</v>
      </c>
      <c r="N86" s="1" t="s">
        <v>133</v>
      </c>
      <c r="O86" s="1" t="s">
        <v>699</v>
      </c>
      <c r="P86" s="1" t="s">
        <v>65</v>
      </c>
      <c r="Q86" s="1" t="s">
        <v>65</v>
      </c>
      <c r="R86" s="1" t="s">
        <v>64</v>
      </c>
      <c r="V86">
        <v>1</v>
      </c>
      <c r="AV86" s="1" t="s">
        <v>52</v>
      </c>
      <c r="AW86" s="1" t="s">
        <v>700</v>
      </c>
      <c r="AX86" s="1" t="s">
        <v>52</v>
      </c>
      <c r="AY86" s="1" t="s">
        <v>52</v>
      </c>
      <c r="AZ86" s="1" t="s">
        <v>52</v>
      </c>
    </row>
    <row r="87" spans="1:52" ht="30" customHeight="1" x14ac:dyDescent="0.3">
      <c r="A87" s="19" t="s">
        <v>701</v>
      </c>
      <c r="B87" s="19" t="s">
        <v>702</v>
      </c>
      <c r="C87" s="19" t="s">
        <v>429</v>
      </c>
      <c r="D87" s="20">
        <v>1</v>
      </c>
      <c r="E87" s="22">
        <f>TRUNC(SUMIF(V86:V93, RIGHTB(O87, 1), F86:F93)*U87, 2)</f>
        <v>5415</v>
      </c>
      <c r="F87" s="25">
        <f t="shared" si="21"/>
        <v>5415</v>
      </c>
      <c r="G87" s="22">
        <v>0</v>
      </c>
      <c r="H87" s="25">
        <f t="shared" si="22"/>
        <v>0</v>
      </c>
      <c r="I87" s="22">
        <v>0</v>
      </c>
      <c r="J87" s="25">
        <f t="shared" si="23"/>
        <v>0</v>
      </c>
      <c r="K87" s="22">
        <f t="shared" si="24"/>
        <v>5415</v>
      </c>
      <c r="L87" s="25">
        <f t="shared" si="24"/>
        <v>5415</v>
      </c>
      <c r="M87" s="19" t="s">
        <v>52</v>
      </c>
      <c r="N87" s="1" t="s">
        <v>133</v>
      </c>
      <c r="O87" s="1" t="s">
        <v>653</v>
      </c>
      <c r="P87" s="1" t="s">
        <v>65</v>
      </c>
      <c r="Q87" s="1" t="s">
        <v>65</v>
      </c>
      <c r="R87" s="1" t="s">
        <v>65</v>
      </c>
      <c r="S87">
        <v>0</v>
      </c>
      <c r="T87">
        <v>0</v>
      </c>
      <c r="U87">
        <v>0.2</v>
      </c>
      <c r="W87">
        <v>2</v>
      </c>
      <c r="AV87" s="1" t="s">
        <v>52</v>
      </c>
      <c r="AW87" s="1" t="s">
        <v>703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19" t="s">
        <v>704</v>
      </c>
      <c r="B88" s="19" t="s">
        <v>705</v>
      </c>
      <c r="C88" s="19" t="s">
        <v>251</v>
      </c>
      <c r="D88" s="20">
        <v>2.14</v>
      </c>
      <c r="E88" s="22">
        <f>단가대비표!O59</f>
        <v>133</v>
      </c>
      <c r="F88" s="25">
        <f t="shared" si="21"/>
        <v>284.60000000000002</v>
      </c>
      <c r="G88" s="22">
        <f>단가대비표!P59</f>
        <v>0</v>
      </c>
      <c r="H88" s="25">
        <f t="shared" si="22"/>
        <v>0</v>
      </c>
      <c r="I88" s="22">
        <f>단가대비표!V59</f>
        <v>0</v>
      </c>
      <c r="J88" s="25">
        <f t="shared" si="23"/>
        <v>0</v>
      </c>
      <c r="K88" s="22">
        <f t="shared" si="24"/>
        <v>133</v>
      </c>
      <c r="L88" s="25">
        <f t="shared" si="24"/>
        <v>284.60000000000002</v>
      </c>
      <c r="M88" s="19" t="s">
        <v>52</v>
      </c>
      <c r="N88" s="1" t="s">
        <v>133</v>
      </c>
      <c r="O88" s="1" t="s">
        <v>706</v>
      </c>
      <c r="P88" s="1" t="s">
        <v>65</v>
      </c>
      <c r="Q88" s="1" t="s">
        <v>65</v>
      </c>
      <c r="R88" s="1" t="s">
        <v>64</v>
      </c>
      <c r="AV88" s="1" t="s">
        <v>52</v>
      </c>
      <c r="AW88" s="1" t="s">
        <v>707</v>
      </c>
      <c r="AX88" s="1" t="s">
        <v>52</v>
      </c>
      <c r="AY88" s="1" t="s">
        <v>52</v>
      </c>
      <c r="AZ88" s="1" t="s">
        <v>52</v>
      </c>
    </row>
    <row r="89" spans="1:52" ht="30" customHeight="1" x14ac:dyDescent="0.3">
      <c r="A89" s="19" t="s">
        <v>708</v>
      </c>
      <c r="B89" s="19" t="s">
        <v>709</v>
      </c>
      <c r="C89" s="19" t="s">
        <v>251</v>
      </c>
      <c r="D89" s="20">
        <v>2.14</v>
      </c>
      <c r="E89" s="22">
        <f>단가대비표!O60</f>
        <v>380</v>
      </c>
      <c r="F89" s="25">
        <f t="shared" si="21"/>
        <v>813.2</v>
      </c>
      <c r="G89" s="22">
        <f>단가대비표!P60</f>
        <v>0</v>
      </c>
      <c r="H89" s="25">
        <f t="shared" si="22"/>
        <v>0</v>
      </c>
      <c r="I89" s="22">
        <f>단가대비표!V60</f>
        <v>0</v>
      </c>
      <c r="J89" s="25">
        <f t="shared" si="23"/>
        <v>0</v>
      </c>
      <c r="K89" s="22">
        <f t="shared" si="24"/>
        <v>380</v>
      </c>
      <c r="L89" s="25">
        <f t="shared" si="24"/>
        <v>813.2</v>
      </c>
      <c r="M89" s="19" t="s">
        <v>52</v>
      </c>
      <c r="N89" s="1" t="s">
        <v>133</v>
      </c>
      <c r="O89" s="1" t="s">
        <v>710</v>
      </c>
      <c r="P89" s="1" t="s">
        <v>65</v>
      </c>
      <c r="Q89" s="1" t="s">
        <v>65</v>
      </c>
      <c r="R89" s="1" t="s">
        <v>64</v>
      </c>
      <c r="AV89" s="1" t="s">
        <v>52</v>
      </c>
      <c r="AW89" s="1" t="s">
        <v>711</v>
      </c>
      <c r="AX89" s="1" t="s">
        <v>52</v>
      </c>
      <c r="AY89" s="1" t="s">
        <v>52</v>
      </c>
      <c r="AZ89" s="1" t="s">
        <v>52</v>
      </c>
    </row>
    <row r="90" spans="1:52" ht="30" customHeight="1" x14ac:dyDescent="0.3">
      <c r="A90" s="19" t="s">
        <v>712</v>
      </c>
      <c r="B90" s="19" t="s">
        <v>713</v>
      </c>
      <c r="C90" s="19" t="s">
        <v>714</v>
      </c>
      <c r="D90" s="20">
        <v>0.19</v>
      </c>
      <c r="E90" s="22">
        <f>단가대비표!O21</f>
        <v>1125</v>
      </c>
      <c r="F90" s="25">
        <f t="shared" si="21"/>
        <v>213.7</v>
      </c>
      <c r="G90" s="22">
        <f>단가대비표!P21</f>
        <v>0</v>
      </c>
      <c r="H90" s="25">
        <f t="shared" si="22"/>
        <v>0</v>
      </c>
      <c r="I90" s="22">
        <f>단가대비표!V21</f>
        <v>0</v>
      </c>
      <c r="J90" s="25">
        <f t="shared" si="23"/>
        <v>0</v>
      </c>
      <c r="K90" s="22">
        <f t="shared" si="24"/>
        <v>1125</v>
      </c>
      <c r="L90" s="25">
        <f t="shared" si="24"/>
        <v>213.7</v>
      </c>
      <c r="M90" s="19" t="s">
        <v>52</v>
      </c>
      <c r="N90" s="1" t="s">
        <v>133</v>
      </c>
      <c r="O90" s="1" t="s">
        <v>715</v>
      </c>
      <c r="P90" s="1" t="s">
        <v>65</v>
      </c>
      <c r="Q90" s="1" t="s">
        <v>65</v>
      </c>
      <c r="R90" s="1" t="s">
        <v>64</v>
      </c>
      <c r="AV90" s="1" t="s">
        <v>52</v>
      </c>
      <c r="AW90" s="1" t="s">
        <v>716</v>
      </c>
      <c r="AX90" s="1" t="s">
        <v>52</v>
      </c>
      <c r="AY90" s="1" t="s">
        <v>52</v>
      </c>
      <c r="AZ90" s="1" t="s">
        <v>52</v>
      </c>
    </row>
    <row r="91" spans="1:52" ht="30" customHeight="1" x14ac:dyDescent="0.3">
      <c r="A91" s="19" t="s">
        <v>717</v>
      </c>
      <c r="B91" s="19" t="s">
        <v>607</v>
      </c>
      <c r="C91" s="19" t="s">
        <v>608</v>
      </c>
      <c r="D91" s="20">
        <v>0.11</v>
      </c>
      <c r="E91" s="22">
        <f>단가대비표!O94</f>
        <v>0</v>
      </c>
      <c r="F91" s="25">
        <f t="shared" si="21"/>
        <v>0</v>
      </c>
      <c r="G91" s="22">
        <f>단가대비표!P94</f>
        <v>275790</v>
      </c>
      <c r="H91" s="25">
        <f t="shared" si="22"/>
        <v>30336.9</v>
      </c>
      <c r="I91" s="22">
        <f>단가대비표!V94</f>
        <v>0</v>
      </c>
      <c r="J91" s="25">
        <f t="shared" si="23"/>
        <v>0</v>
      </c>
      <c r="K91" s="22">
        <f t="shared" si="24"/>
        <v>275790</v>
      </c>
      <c r="L91" s="25">
        <f t="shared" si="24"/>
        <v>30336.9</v>
      </c>
      <c r="M91" s="19" t="s">
        <v>52</v>
      </c>
      <c r="N91" s="1" t="s">
        <v>133</v>
      </c>
      <c r="O91" s="1" t="s">
        <v>718</v>
      </c>
      <c r="P91" s="1" t="s">
        <v>65</v>
      </c>
      <c r="Q91" s="1" t="s">
        <v>65</v>
      </c>
      <c r="R91" s="1" t="s">
        <v>64</v>
      </c>
      <c r="AV91" s="1" t="s">
        <v>52</v>
      </c>
      <c r="AW91" s="1" t="s">
        <v>719</v>
      </c>
      <c r="AX91" s="1" t="s">
        <v>52</v>
      </c>
      <c r="AY91" s="1" t="s">
        <v>52</v>
      </c>
      <c r="AZ91" s="1" t="s">
        <v>52</v>
      </c>
    </row>
    <row r="92" spans="1:52" ht="30" customHeight="1" x14ac:dyDescent="0.3">
      <c r="A92" s="19" t="s">
        <v>606</v>
      </c>
      <c r="B92" s="19" t="s">
        <v>607</v>
      </c>
      <c r="C92" s="19" t="s">
        <v>608</v>
      </c>
      <c r="D92" s="20">
        <v>0.05</v>
      </c>
      <c r="E92" s="22">
        <f>단가대비표!O91</f>
        <v>0</v>
      </c>
      <c r="F92" s="25">
        <f t="shared" si="21"/>
        <v>0</v>
      </c>
      <c r="G92" s="22">
        <f>단가대비표!P91</f>
        <v>172068</v>
      </c>
      <c r="H92" s="25">
        <f t="shared" si="22"/>
        <v>8603.4</v>
      </c>
      <c r="I92" s="22">
        <f>단가대비표!V91</f>
        <v>0</v>
      </c>
      <c r="J92" s="25">
        <f t="shared" si="23"/>
        <v>0</v>
      </c>
      <c r="K92" s="22">
        <f t="shared" si="24"/>
        <v>172068</v>
      </c>
      <c r="L92" s="25">
        <f t="shared" si="24"/>
        <v>8603.4</v>
      </c>
      <c r="M92" s="19" t="s">
        <v>52</v>
      </c>
      <c r="N92" s="1" t="s">
        <v>133</v>
      </c>
      <c r="O92" s="1" t="s">
        <v>609</v>
      </c>
      <c r="P92" s="1" t="s">
        <v>65</v>
      </c>
      <c r="Q92" s="1" t="s">
        <v>65</v>
      </c>
      <c r="R92" s="1" t="s">
        <v>64</v>
      </c>
      <c r="AV92" s="1" t="s">
        <v>52</v>
      </c>
      <c r="AW92" s="1" t="s">
        <v>720</v>
      </c>
      <c r="AX92" s="1" t="s">
        <v>52</v>
      </c>
      <c r="AY92" s="1" t="s">
        <v>52</v>
      </c>
      <c r="AZ92" s="1" t="s">
        <v>52</v>
      </c>
    </row>
    <row r="93" spans="1:52" ht="30" customHeight="1" x14ac:dyDescent="0.3">
      <c r="A93" s="19" t="s">
        <v>721</v>
      </c>
      <c r="B93" s="19" t="s">
        <v>722</v>
      </c>
      <c r="C93" s="19" t="s">
        <v>429</v>
      </c>
      <c r="D93" s="20">
        <v>-1</v>
      </c>
      <c r="E93" s="22">
        <f>TRUNC(SUMIF(W86:W93, RIGHTB(O93, 1), F86:F93)*U93, 2)</f>
        <v>541.5</v>
      </c>
      <c r="F93" s="25">
        <f t="shared" si="21"/>
        <v>-541.5</v>
      </c>
      <c r="G93" s="22">
        <v>0</v>
      </c>
      <c r="H93" s="25">
        <f t="shared" si="22"/>
        <v>0</v>
      </c>
      <c r="I93" s="22">
        <v>0</v>
      </c>
      <c r="J93" s="25">
        <f t="shared" si="23"/>
        <v>0</v>
      </c>
      <c r="K93" s="22">
        <f t="shared" si="24"/>
        <v>541.5</v>
      </c>
      <c r="L93" s="25">
        <f t="shared" si="24"/>
        <v>-541.5</v>
      </c>
      <c r="M93" s="19" t="s">
        <v>52</v>
      </c>
      <c r="N93" s="1" t="s">
        <v>133</v>
      </c>
      <c r="O93" s="1" t="s">
        <v>723</v>
      </c>
      <c r="P93" s="1" t="s">
        <v>65</v>
      </c>
      <c r="Q93" s="1" t="s">
        <v>65</v>
      </c>
      <c r="R93" s="1" t="s">
        <v>65</v>
      </c>
      <c r="S93">
        <v>0</v>
      </c>
      <c r="T93">
        <v>0</v>
      </c>
      <c r="U93">
        <v>0.1</v>
      </c>
      <c r="AV93" s="1" t="s">
        <v>52</v>
      </c>
      <c r="AW93" s="1" t="s">
        <v>724</v>
      </c>
      <c r="AX93" s="1" t="s">
        <v>52</v>
      </c>
      <c r="AY93" s="1" t="s">
        <v>52</v>
      </c>
      <c r="AZ93" s="1" t="s">
        <v>52</v>
      </c>
    </row>
    <row r="94" spans="1:52" ht="30" customHeight="1" x14ac:dyDescent="0.3">
      <c r="A94" s="19" t="s">
        <v>586</v>
      </c>
      <c r="B94" s="19" t="s">
        <v>52</v>
      </c>
      <c r="C94" s="19" t="s">
        <v>52</v>
      </c>
      <c r="D94" s="20"/>
      <c r="E94" s="22"/>
      <c r="F94" s="25">
        <f>TRUNC(SUMIF(N86:N93, N85, F86:F93),0)</f>
        <v>33260</v>
      </c>
      <c r="G94" s="22"/>
      <c r="H94" s="25">
        <f>TRUNC(SUMIF(N86:N93, N85, H86:H93),0)</f>
        <v>38940</v>
      </c>
      <c r="I94" s="22"/>
      <c r="J94" s="25">
        <f>TRUNC(SUMIF(N86:N93, N85, J86:J93),0)</f>
        <v>0</v>
      </c>
      <c r="K94" s="22"/>
      <c r="L94" s="25">
        <f>F94+H94+J94</f>
        <v>72200</v>
      </c>
      <c r="M94" s="19" t="s">
        <v>52</v>
      </c>
      <c r="N94" s="1" t="s">
        <v>83</v>
      </c>
      <c r="O94" s="1" t="s">
        <v>83</v>
      </c>
      <c r="P94" s="1" t="s">
        <v>52</v>
      </c>
      <c r="Q94" s="1" t="s">
        <v>52</v>
      </c>
      <c r="R94" s="1" t="s">
        <v>52</v>
      </c>
      <c r="AV94" s="1" t="s">
        <v>52</v>
      </c>
      <c r="AW94" s="1" t="s">
        <v>52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20"/>
      <c r="B95" s="20"/>
      <c r="C95" s="20"/>
      <c r="D95" s="20"/>
      <c r="E95" s="22"/>
      <c r="F95" s="25"/>
      <c r="G95" s="22"/>
      <c r="H95" s="25"/>
      <c r="I95" s="22"/>
      <c r="J95" s="25"/>
      <c r="K95" s="22"/>
      <c r="L95" s="25"/>
      <c r="M95" s="20"/>
    </row>
    <row r="96" spans="1:52" ht="30" customHeight="1" x14ac:dyDescent="0.3">
      <c r="A96" s="16" t="s">
        <v>725</v>
      </c>
      <c r="B96" s="17"/>
      <c r="C96" s="17"/>
      <c r="D96" s="17"/>
      <c r="E96" s="21"/>
      <c r="F96" s="24"/>
      <c r="G96" s="21"/>
      <c r="H96" s="24"/>
      <c r="I96" s="21"/>
      <c r="J96" s="24"/>
      <c r="K96" s="21"/>
      <c r="L96" s="24"/>
      <c r="M96" s="18"/>
      <c r="N96" s="1" t="s">
        <v>144</v>
      </c>
    </row>
    <row r="97" spans="1:52" ht="30" customHeight="1" x14ac:dyDescent="0.3">
      <c r="A97" s="19" t="s">
        <v>727</v>
      </c>
      <c r="B97" s="19" t="s">
        <v>607</v>
      </c>
      <c r="C97" s="19" t="s">
        <v>608</v>
      </c>
      <c r="D97" s="20">
        <v>6</v>
      </c>
      <c r="E97" s="22">
        <f>단가대비표!O95</f>
        <v>0</v>
      </c>
      <c r="F97" s="25">
        <f>TRUNC(E97*D97,1)</f>
        <v>0</v>
      </c>
      <c r="G97" s="22">
        <f>단가대비표!P95</f>
        <v>268187</v>
      </c>
      <c r="H97" s="25">
        <f>TRUNC(G97*D97,1)</f>
        <v>1609122</v>
      </c>
      <c r="I97" s="22">
        <f>단가대비표!V95</f>
        <v>0</v>
      </c>
      <c r="J97" s="25">
        <f>TRUNC(I97*D97,1)</f>
        <v>0</v>
      </c>
      <c r="K97" s="22">
        <f t="shared" ref="K97:L100" si="25">TRUNC(E97+G97+I97,1)</f>
        <v>268187</v>
      </c>
      <c r="L97" s="25">
        <f t="shared" si="25"/>
        <v>1609122</v>
      </c>
      <c r="M97" s="19" t="s">
        <v>52</v>
      </c>
      <c r="N97" s="1" t="s">
        <v>144</v>
      </c>
      <c r="O97" s="1" t="s">
        <v>728</v>
      </c>
      <c r="P97" s="1" t="s">
        <v>65</v>
      </c>
      <c r="Q97" s="1" t="s">
        <v>65</v>
      </c>
      <c r="R97" s="1" t="s">
        <v>64</v>
      </c>
      <c r="V97">
        <v>1</v>
      </c>
      <c r="AV97" s="1" t="s">
        <v>52</v>
      </c>
      <c r="AW97" s="1" t="s">
        <v>729</v>
      </c>
      <c r="AX97" s="1" t="s">
        <v>52</v>
      </c>
      <c r="AY97" s="1" t="s">
        <v>52</v>
      </c>
      <c r="AZ97" s="1" t="s">
        <v>52</v>
      </c>
    </row>
    <row r="98" spans="1:52" ht="30" customHeight="1" x14ac:dyDescent="0.3">
      <c r="A98" s="19" t="s">
        <v>606</v>
      </c>
      <c r="B98" s="19" t="s">
        <v>607</v>
      </c>
      <c r="C98" s="19" t="s">
        <v>608</v>
      </c>
      <c r="D98" s="20">
        <v>2</v>
      </c>
      <c r="E98" s="22">
        <f>단가대비표!O91</f>
        <v>0</v>
      </c>
      <c r="F98" s="25">
        <f>TRUNC(E98*D98,1)</f>
        <v>0</v>
      </c>
      <c r="G98" s="22">
        <f>단가대비표!P91</f>
        <v>172068</v>
      </c>
      <c r="H98" s="25">
        <f>TRUNC(G98*D98,1)</f>
        <v>344136</v>
      </c>
      <c r="I98" s="22">
        <f>단가대비표!V91</f>
        <v>0</v>
      </c>
      <c r="J98" s="25">
        <f>TRUNC(I98*D98,1)</f>
        <v>0</v>
      </c>
      <c r="K98" s="22">
        <f t="shared" si="25"/>
        <v>172068</v>
      </c>
      <c r="L98" s="25">
        <f t="shared" si="25"/>
        <v>344136</v>
      </c>
      <c r="M98" s="19" t="s">
        <v>52</v>
      </c>
      <c r="N98" s="1" t="s">
        <v>144</v>
      </c>
      <c r="O98" s="1" t="s">
        <v>609</v>
      </c>
      <c r="P98" s="1" t="s">
        <v>65</v>
      </c>
      <c r="Q98" s="1" t="s">
        <v>65</v>
      </c>
      <c r="R98" s="1" t="s">
        <v>64</v>
      </c>
      <c r="V98">
        <v>1</v>
      </c>
      <c r="AV98" s="1" t="s">
        <v>52</v>
      </c>
      <c r="AW98" s="1" t="s">
        <v>730</v>
      </c>
      <c r="AX98" s="1" t="s">
        <v>52</v>
      </c>
      <c r="AY98" s="1" t="s">
        <v>52</v>
      </c>
      <c r="AZ98" s="1" t="s">
        <v>52</v>
      </c>
    </row>
    <row r="99" spans="1:52" ht="30" customHeight="1" x14ac:dyDescent="0.3">
      <c r="A99" s="19" t="s">
        <v>675</v>
      </c>
      <c r="B99" s="19" t="s">
        <v>676</v>
      </c>
      <c r="C99" s="19" t="s">
        <v>429</v>
      </c>
      <c r="D99" s="20">
        <v>1</v>
      </c>
      <c r="E99" s="22">
        <v>0</v>
      </c>
      <c r="F99" s="25">
        <f>TRUNC(E99*D99,1)</f>
        <v>0</v>
      </c>
      <c r="G99" s="22">
        <v>0</v>
      </c>
      <c r="H99" s="25">
        <f>TRUNC(G99*D99,1)</f>
        <v>0</v>
      </c>
      <c r="I99" s="22">
        <f>TRUNC(SUMIF(V97:V100, RIGHTB(O99, 1), H97:H100)*U99, 2)</f>
        <v>39065.160000000003</v>
      </c>
      <c r="J99" s="25">
        <f>TRUNC(I99*D99,1)</f>
        <v>39065.1</v>
      </c>
      <c r="K99" s="22">
        <f t="shared" si="25"/>
        <v>39065.1</v>
      </c>
      <c r="L99" s="25">
        <f t="shared" si="25"/>
        <v>39065.1</v>
      </c>
      <c r="M99" s="19" t="s">
        <v>52</v>
      </c>
      <c r="N99" s="1" t="s">
        <v>144</v>
      </c>
      <c r="O99" s="1" t="s">
        <v>653</v>
      </c>
      <c r="P99" s="1" t="s">
        <v>65</v>
      </c>
      <c r="Q99" s="1" t="s">
        <v>65</v>
      </c>
      <c r="R99" s="1" t="s">
        <v>65</v>
      </c>
      <c r="S99">
        <v>1</v>
      </c>
      <c r="T99">
        <v>2</v>
      </c>
      <c r="U99">
        <v>0.02</v>
      </c>
      <c r="AV99" s="1" t="s">
        <v>52</v>
      </c>
      <c r="AW99" s="1" t="s">
        <v>731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19" t="s">
        <v>732</v>
      </c>
      <c r="B100" s="19" t="s">
        <v>733</v>
      </c>
      <c r="C100" s="19" t="s">
        <v>619</v>
      </c>
      <c r="D100" s="20">
        <v>11.05</v>
      </c>
      <c r="E100" s="22">
        <f>단가대비표!O61</f>
        <v>1539</v>
      </c>
      <c r="F100" s="25">
        <f>TRUNC(E100*D100,1)</f>
        <v>17005.900000000001</v>
      </c>
      <c r="G100" s="22">
        <f>단가대비표!P61</f>
        <v>0</v>
      </c>
      <c r="H100" s="25">
        <f>TRUNC(G100*D100,1)</f>
        <v>0</v>
      </c>
      <c r="I100" s="22">
        <f>단가대비표!V61</f>
        <v>0</v>
      </c>
      <c r="J100" s="25">
        <f>TRUNC(I100*D100,1)</f>
        <v>0</v>
      </c>
      <c r="K100" s="22">
        <f t="shared" si="25"/>
        <v>1539</v>
      </c>
      <c r="L100" s="25">
        <f t="shared" si="25"/>
        <v>17005.900000000001</v>
      </c>
      <c r="M100" s="19" t="s">
        <v>52</v>
      </c>
      <c r="N100" s="1" t="s">
        <v>144</v>
      </c>
      <c r="O100" s="1" t="s">
        <v>734</v>
      </c>
      <c r="P100" s="1" t="s">
        <v>65</v>
      </c>
      <c r="Q100" s="1" t="s">
        <v>65</v>
      </c>
      <c r="R100" s="1" t="s">
        <v>64</v>
      </c>
      <c r="AV100" s="1" t="s">
        <v>52</v>
      </c>
      <c r="AW100" s="1" t="s">
        <v>735</v>
      </c>
      <c r="AX100" s="1" t="s">
        <v>52</v>
      </c>
      <c r="AY100" s="1" t="s">
        <v>52</v>
      </c>
      <c r="AZ100" s="1" t="s">
        <v>52</v>
      </c>
    </row>
    <row r="101" spans="1:52" ht="30" customHeight="1" x14ac:dyDescent="0.3">
      <c r="A101" s="19" t="s">
        <v>586</v>
      </c>
      <c r="B101" s="19" t="s">
        <v>52</v>
      </c>
      <c r="C101" s="19" t="s">
        <v>52</v>
      </c>
      <c r="D101" s="20"/>
      <c r="E101" s="22"/>
      <c r="F101" s="25">
        <f>TRUNC(SUMIF(N97:N100, N96, F97:F100),0)</f>
        <v>17005</v>
      </c>
      <c r="G101" s="22"/>
      <c r="H101" s="25">
        <f>TRUNC(SUMIF(N97:N100, N96, H97:H100),0)</f>
        <v>1953258</v>
      </c>
      <c r="I101" s="22"/>
      <c r="J101" s="25">
        <f>TRUNC(SUMIF(N97:N100, N96, J97:J100),0)</f>
        <v>39065</v>
      </c>
      <c r="K101" s="22"/>
      <c r="L101" s="25">
        <f>F101+H101+J101</f>
        <v>2009328</v>
      </c>
      <c r="M101" s="19" t="s">
        <v>52</v>
      </c>
      <c r="N101" s="1" t="s">
        <v>83</v>
      </c>
      <c r="O101" s="1" t="s">
        <v>83</v>
      </c>
      <c r="P101" s="1" t="s">
        <v>52</v>
      </c>
      <c r="Q101" s="1" t="s">
        <v>52</v>
      </c>
      <c r="R101" s="1" t="s">
        <v>52</v>
      </c>
      <c r="AV101" s="1" t="s">
        <v>52</v>
      </c>
      <c r="AW101" s="1" t="s">
        <v>52</v>
      </c>
      <c r="AX101" s="1" t="s">
        <v>52</v>
      </c>
      <c r="AY101" s="1" t="s">
        <v>52</v>
      </c>
      <c r="AZ101" s="1" t="s">
        <v>52</v>
      </c>
    </row>
    <row r="102" spans="1:52" ht="30" customHeight="1" x14ac:dyDescent="0.3">
      <c r="A102" s="20"/>
      <c r="B102" s="20"/>
      <c r="C102" s="20"/>
      <c r="D102" s="20"/>
      <c r="E102" s="22"/>
      <c r="F102" s="25"/>
      <c r="G102" s="22"/>
      <c r="H102" s="25"/>
      <c r="I102" s="22"/>
      <c r="J102" s="25"/>
      <c r="K102" s="22"/>
      <c r="L102" s="25"/>
      <c r="M102" s="20"/>
    </row>
    <row r="103" spans="1:52" ht="30" customHeight="1" x14ac:dyDescent="0.3">
      <c r="A103" s="16" t="s">
        <v>736</v>
      </c>
      <c r="B103" s="17"/>
      <c r="C103" s="17"/>
      <c r="D103" s="17"/>
      <c r="E103" s="21"/>
      <c r="F103" s="24"/>
      <c r="G103" s="21"/>
      <c r="H103" s="24"/>
      <c r="I103" s="21"/>
      <c r="J103" s="24"/>
      <c r="K103" s="21"/>
      <c r="L103" s="24"/>
      <c r="M103" s="18"/>
      <c r="N103" s="1" t="s">
        <v>157</v>
      </c>
    </row>
    <row r="104" spans="1:52" ht="30" customHeight="1" x14ac:dyDescent="0.3">
      <c r="A104" s="19" t="s">
        <v>737</v>
      </c>
      <c r="B104" s="19" t="s">
        <v>738</v>
      </c>
      <c r="C104" s="19" t="s">
        <v>224</v>
      </c>
      <c r="D104" s="20">
        <v>124.58</v>
      </c>
      <c r="E104" s="22">
        <f>단가대비표!O75</f>
        <v>2500</v>
      </c>
      <c r="F104" s="25">
        <f>TRUNC(E104*D104,1)</f>
        <v>311450</v>
      </c>
      <c r="G104" s="22">
        <f>단가대비표!P75</f>
        <v>0</v>
      </c>
      <c r="H104" s="25">
        <f>TRUNC(G104*D104,1)</f>
        <v>0</v>
      </c>
      <c r="I104" s="22">
        <f>단가대비표!V75</f>
        <v>0</v>
      </c>
      <c r="J104" s="25">
        <f>TRUNC(I104*D104,1)</f>
        <v>0</v>
      </c>
      <c r="K104" s="22">
        <f t="shared" ref="K104:L106" si="26">TRUNC(E104+G104+I104,1)</f>
        <v>2500</v>
      </c>
      <c r="L104" s="25">
        <f t="shared" si="26"/>
        <v>311450</v>
      </c>
      <c r="M104" s="19" t="s">
        <v>52</v>
      </c>
      <c r="N104" s="1" t="s">
        <v>157</v>
      </c>
      <c r="O104" s="1" t="s">
        <v>739</v>
      </c>
      <c r="P104" s="1" t="s">
        <v>65</v>
      </c>
      <c r="Q104" s="1" t="s">
        <v>65</v>
      </c>
      <c r="R104" s="1" t="s">
        <v>64</v>
      </c>
      <c r="AV104" s="1" t="s">
        <v>52</v>
      </c>
      <c r="AW104" s="1" t="s">
        <v>740</v>
      </c>
      <c r="AX104" s="1" t="s">
        <v>52</v>
      </c>
      <c r="AY104" s="1" t="s">
        <v>52</v>
      </c>
      <c r="AZ104" s="1" t="s">
        <v>52</v>
      </c>
    </row>
    <row r="105" spans="1:52" ht="30" customHeight="1" x14ac:dyDescent="0.3">
      <c r="A105" s="19" t="s">
        <v>741</v>
      </c>
      <c r="B105" s="19" t="s">
        <v>742</v>
      </c>
      <c r="C105" s="19" t="s">
        <v>619</v>
      </c>
      <c r="D105" s="20">
        <v>310.38299999999998</v>
      </c>
      <c r="E105" s="22">
        <f>일위대가목록!E77</f>
        <v>207</v>
      </c>
      <c r="F105" s="25">
        <f>TRUNC(E105*D105,1)</f>
        <v>64249.2</v>
      </c>
      <c r="G105" s="22">
        <f>일위대가목록!F77</f>
        <v>6925</v>
      </c>
      <c r="H105" s="25">
        <f>TRUNC(G105*D105,1)</f>
        <v>2149402.2000000002</v>
      </c>
      <c r="I105" s="22">
        <f>일위대가목록!G77</f>
        <v>346</v>
      </c>
      <c r="J105" s="25">
        <f>TRUNC(I105*D105,1)</f>
        <v>107392.5</v>
      </c>
      <c r="K105" s="22">
        <f t="shared" si="26"/>
        <v>7478</v>
      </c>
      <c r="L105" s="25">
        <f t="shared" si="26"/>
        <v>2321043.9</v>
      </c>
      <c r="M105" s="19" t="s">
        <v>743</v>
      </c>
      <c r="N105" s="1" t="s">
        <v>157</v>
      </c>
      <c r="O105" s="1" t="s">
        <v>744</v>
      </c>
      <c r="P105" s="1" t="s">
        <v>64</v>
      </c>
      <c r="Q105" s="1" t="s">
        <v>65</v>
      </c>
      <c r="R105" s="1" t="s">
        <v>65</v>
      </c>
      <c r="AV105" s="1" t="s">
        <v>52</v>
      </c>
      <c r="AW105" s="1" t="s">
        <v>745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19" t="s">
        <v>146</v>
      </c>
      <c r="B106" s="19" t="s">
        <v>147</v>
      </c>
      <c r="C106" s="19" t="s">
        <v>619</v>
      </c>
      <c r="D106" s="20">
        <v>-15.519</v>
      </c>
      <c r="E106" s="22">
        <f>단가대비표!O18</f>
        <v>261</v>
      </c>
      <c r="F106" s="25">
        <f>TRUNC(E106*D106,1)</f>
        <v>-4050.4</v>
      </c>
      <c r="G106" s="22">
        <f>단가대비표!P18</f>
        <v>0</v>
      </c>
      <c r="H106" s="25">
        <f>TRUNC(G106*D106,1)</f>
        <v>0</v>
      </c>
      <c r="I106" s="22">
        <f>단가대비표!V18</f>
        <v>0</v>
      </c>
      <c r="J106" s="25">
        <f>TRUNC(I106*D106,1)</f>
        <v>0</v>
      </c>
      <c r="K106" s="22">
        <f t="shared" si="26"/>
        <v>261</v>
      </c>
      <c r="L106" s="25">
        <f t="shared" si="26"/>
        <v>-4050.4</v>
      </c>
      <c r="M106" s="19" t="s">
        <v>148</v>
      </c>
      <c r="N106" s="1" t="s">
        <v>157</v>
      </c>
      <c r="O106" s="1" t="s">
        <v>746</v>
      </c>
      <c r="P106" s="1" t="s">
        <v>65</v>
      </c>
      <c r="Q106" s="1" t="s">
        <v>65</v>
      </c>
      <c r="R106" s="1" t="s">
        <v>64</v>
      </c>
      <c r="AV106" s="1" t="s">
        <v>52</v>
      </c>
      <c r="AW106" s="1" t="s">
        <v>747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19" t="s">
        <v>586</v>
      </c>
      <c r="B107" s="19" t="s">
        <v>52</v>
      </c>
      <c r="C107" s="19" t="s">
        <v>52</v>
      </c>
      <c r="D107" s="20"/>
      <c r="E107" s="22"/>
      <c r="F107" s="25">
        <f>TRUNC(SUMIF(N104:N106, N103, F104:F106),0)</f>
        <v>371648</v>
      </c>
      <c r="G107" s="22"/>
      <c r="H107" s="25">
        <f>TRUNC(SUMIF(N104:N106, N103, H104:H106),0)</f>
        <v>2149402</v>
      </c>
      <c r="I107" s="22"/>
      <c r="J107" s="25">
        <f>TRUNC(SUMIF(N104:N106, N103, J104:J106),0)</f>
        <v>107392</v>
      </c>
      <c r="K107" s="22"/>
      <c r="L107" s="25">
        <f>F107+H107+J107</f>
        <v>2628442</v>
      </c>
      <c r="M107" s="19" t="s">
        <v>52</v>
      </c>
      <c r="N107" s="1" t="s">
        <v>83</v>
      </c>
      <c r="O107" s="1" t="s">
        <v>83</v>
      </c>
      <c r="P107" s="1" t="s">
        <v>52</v>
      </c>
      <c r="Q107" s="1" t="s">
        <v>52</v>
      </c>
      <c r="R107" s="1" t="s">
        <v>52</v>
      </c>
      <c r="AV107" s="1" t="s">
        <v>52</v>
      </c>
      <c r="AW107" s="1" t="s">
        <v>52</v>
      </c>
      <c r="AX107" s="1" t="s">
        <v>52</v>
      </c>
      <c r="AY107" s="1" t="s">
        <v>52</v>
      </c>
      <c r="AZ107" s="1" t="s">
        <v>52</v>
      </c>
    </row>
    <row r="108" spans="1:52" ht="30" customHeight="1" x14ac:dyDescent="0.3">
      <c r="A108" s="20"/>
      <c r="B108" s="20"/>
      <c r="C108" s="20"/>
      <c r="D108" s="20"/>
      <c r="E108" s="22"/>
      <c r="F108" s="25"/>
      <c r="G108" s="22"/>
      <c r="H108" s="25"/>
      <c r="I108" s="22"/>
      <c r="J108" s="25"/>
      <c r="K108" s="22"/>
      <c r="L108" s="25"/>
      <c r="M108" s="20"/>
    </row>
    <row r="109" spans="1:52" ht="30" customHeight="1" x14ac:dyDescent="0.3">
      <c r="A109" s="16" t="s">
        <v>748</v>
      </c>
      <c r="B109" s="17"/>
      <c r="C109" s="17"/>
      <c r="D109" s="17"/>
      <c r="E109" s="21"/>
      <c r="F109" s="24"/>
      <c r="G109" s="21"/>
      <c r="H109" s="24"/>
      <c r="I109" s="21"/>
      <c r="J109" s="24"/>
      <c r="K109" s="21"/>
      <c r="L109" s="24"/>
      <c r="M109" s="18"/>
      <c r="N109" s="1" t="s">
        <v>161</v>
      </c>
    </row>
    <row r="110" spans="1:52" ht="30" customHeight="1" x14ac:dyDescent="0.3">
      <c r="A110" s="19" t="s">
        <v>737</v>
      </c>
      <c r="B110" s="19" t="s">
        <v>738</v>
      </c>
      <c r="C110" s="19" t="s">
        <v>224</v>
      </c>
      <c r="D110" s="20">
        <v>160.69399999999999</v>
      </c>
      <c r="E110" s="22">
        <f>단가대비표!O75</f>
        <v>2500</v>
      </c>
      <c r="F110" s="25">
        <f>TRUNC(E110*D110,1)</f>
        <v>401735</v>
      </c>
      <c r="G110" s="22">
        <f>단가대비표!P75</f>
        <v>0</v>
      </c>
      <c r="H110" s="25">
        <f>TRUNC(G110*D110,1)</f>
        <v>0</v>
      </c>
      <c r="I110" s="22">
        <f>단가대비표!V75</f>
        <v>0</v>
      </c>
      <c r="J110" s="25">
        <f>TRUNC(I110*D110,1)</f>
        <v>0</v>
      </c>
      <c r="K110" s="22">
        <f t="shared" ref="K110:L112" si="27">TRUNC(E110+G110+I110,1)</f>
        <v>2500</v>
      </c>
      <c r="L110" s="25">
        <f t="shared" si="27"/>
        <v>401735</v>
      </c>
      <c r="M110" s="19" t="s">
        <v>52</v>
      </c>
      <c r="N110" s="1" t="s">
        <v>161</v>
      </c>
      <c r="O110" s="1" t="s">
        <v>739</v>
      </c>
      <c r="P110" s="1" t="s">
        <v>65</v>
      </c>
      <c r="Q110" s="1" t="s">
        <v>65</v>
      </c>
      <c r="R110" s="1" t="s">
        <v>64</v>
      </c>
      <c r="AV110" s="1" t="s">
        <v>52</v>
      </c>
      <c r="AW110" s="1" t="s">
        <v>749</v>
      </c>
      <c r="AX110" s="1" t="s">
        <v>52</v>
      </c>
      <c r="AY110" s="1" t="s">
        <v>52</v>
      </c>
      <c r="AZ110" s="1" t="s">
        <v>52</v>
      </c>
    </row>
    <row r="111" spans="1:52" ht="30" customHeight="1" x14ac:dyDescent="0.3">
      <c r="A111" s="19" t="s">
        <v>741</v>
      </c>
      <c r="B111" s="19" t="s">
        <v>742</v>
      </c>
      <c r="C111" s="19" t="s">
        <v>619</v>
      </c>
      <c r="D111" s="20">
        <v>400.35700000000003</v>
      </c>
      <c r="E111" s="22">
        <f>일위대가목록!E77</f>
        <v>207</v>
      </c>
      <c r="F111" s="25">
        <f>TRUNC(E111*D111,1)</f>
        <v>82873.8</v>
      </c>
      <c r="G111" s="22">
        <f>일위대가목록!F77</f>
        <v>6925</v>
      </c>
      <c r="H111" s="25">
        <f>TRUNC(G111*D111,1)</f>
        <v>2772472.2</v>
      </c>
      <c r="I111" s="22">
        <f>일위대가목록!G77</f>
        <v>346</v>
      </c>
      <c r="J111" s="25">
        <f>TRUNC(I111*D111,1)</f>
        <v>138523.5</v>
      </c>
      <c r="K111" s="22">
        <f t="shared" si="27"/>
        <v>7478</v>
      </c>
      <c r="L111" s="25">
        <f t="shared" si="27"/>
        <v>2993869.5</v>
      </c>
      <c r="M111" s="19" t="s">
        <v>743</v>
      </c>
      <c r="N111" s="1" t="s">
        <v>161</v>
      </c>
      <c r="O111" s="1" t="s">
        <v>744</v>
      </c>
      <c r="P111" s="1" t="s">
        <v>64</v>
      </c>
      <c r="Q111" s="1" t="s">
        <v>65</v>
      </c>
      <c r="R111" s="1" t="s">
        <v>65</v>
      </c>
      <c r="AV111" s="1" t="s">
        <v>52</v>
      </c>
      <c r="AW111" s="1" t="s">
        <v>750</v>
      </c>
      <c r="AX111" s="1" t="s">
        <v>52</v>
      </c>
      <c r="AY111" s="1" t="s">
        <v>52</v>
      </c>
      <c r="AZ111" s="1" t="s">
        <v>52</v>
      </c>
    </row>
    <row r="112" spans="1:52" ht="30" customHeight="1" x14ac:dyDescent="0.3">
      <c r="A112" s="19" t="s">
        <v>146</v>
      </c>
      <c r="B112" s="19" t="s">
        <v>147</v>
      </c>
      <c r="C112" s="19" t="s">
        <v>619</v>
      </c>
      <c r="D112" s="20">
        <v>-20.016999999999999</v>
      </c>
      <c r="E112" s="22">
        <f>단가대비표!O18</f>
        <v>261</v>
      </c>
      <c r="F112" s="25">
        <f>TRUNC(E112*D112,1)</f>
        <v>-5224.3999999999996</v>
      </c>
      <c r="G112" s="22">
        <f>단가대비표!P18</f>
        <v>0</v>
      </c>
      <c r="H112" s="25">
        <f>TRUNC(G112*D112,1)</f>
        <v>0</v>
      </c>
      <c r="I112" s="22">
        <f>단가대비표!V18</f>
        <v>0</v>
      </c>
      <c r="J112" s="25">
        <f>TRUNC(I112*D112,1)</f>
        <v>0</v>
      </c>
      <c r="K112" s="22">
        <f t="shared" si="27"/>
        <v>261</v>
      </c>
      <c r="L112" s="25">
        <f t="shared" si="27"/>
        <v>-5224.3999999999996</v>
      </c>
      <c r="M112" s="19" t="s">
        <v>148</v>
      </c>
      <c r="N112" s="1" t="s">
        <v>161</v>
      </c>
      <c r="O112" s="1" t="s">
        <v>746</v>
      </c>
      <c r="P112" s="1" t="s">
        <v>65</v>
      </c>
      <c r="Q112" s="1" t="s">
        <v>65</v>
      </c>
      <c r="R112" s="1" t="s">
        <v>64</v>
      </c>
      <c r="AV112" s="1" t="s">
        <v>52</v>
      </c>
      <c r="AW112" s="1" t="s">
        <v>751</v>
      </c>
      <c r="AX112" s="1" t="s">
        <v>52</v>
      </c>
      <c r="AY112" s="1" t="s">
        <v>52</v>
      </c>
      <c r="AZ112" s="1" t="s">
        <v>52</v>
      </c>
    </row>
    <row r="113" spans="1:52" ht="30" customHeight="1" x14ac:dyDescent="0.3">
      <c r="A113" s="19" t="s">
        <v>586</v>
      </c>
      <c r="B113" s="19" t="s">
        <v>52</v>
      </c>
      <c r="C113" s="19" t="s">
        <v>52</v>
      </c>
      <c r="D113" s="20"/>
      <c r="E113" s="22"/>
      <c r="F113" s="25">
        <f>TRUNC(SUMIF(N110:N112, N109, F110:F112),0)</f>
        <v>479384</v>
      </c>
      <c r="G113" s="22"/>
      <c r="H113" s="25">
        <f>TRUNC(SUMIF(N110:N112, N109, H110:H112),0)</f>
        <v>2772472</v>
      </c>
      <c r="I113" s="22"/>
      <c r="J113" s="25">
        <f>TRUNC(SUMIF(N110:N112, N109, J110:J112),0)</f>
        <v>138523</v>
      </c>
      <c r="K113" s="22"/>
      <c r="L113" s="25">
        <f>F113+H113+J113</f>
        <v>3390379</v>
      </c>
      <c r="M113" s="19" t="s">
        <v>52</v>
      </c>
      <c r="N113" s="1" t="s">
        <v>83</v>
      </c>
      <c r="O113" s="1" t="s">
        <v>83</v>
      </c>
      <c r="P113" s="1" t="s">
        <v>52</v>
      </c>
      <c r="Q113" s="1" t="s">
        <v>52</v>
      </c>
      <c r="R113" s="1" t="s">
        <v>52</v>
      </c>
      <c r="AV113" s="1" t="s">
        <v>52</v>
      </c>
      <c r="AW113" s="1" t="s">
        <v>52</v>
      </c>
      <c r="AX113" s="1" t="s">
        <v>52</v>
      </c>
      <c r="AY113" s="1" t="s">
        <v>52</v>
      </c>
      <c r="AZ113" s="1" t="s">
        <v>52</v>
      </c>
    </row>
    <row r="114" spans="1:52" ht="30" customHeight="1" x14ac:dyDescent="0.3">
      <c r="A114" s="20"/>
      <c r="B114" s="20"/>
      <c r="C114" s="20"/>
      <c r="D114" s="20"/>
      <c r="E114" s="22"/>
      <c r="F114" s="25"/>
      <c r="G114" s="22"/>
      <c r="H114" s="25"/>
      <c r="I114" s="22"/>
      <c r="J114" s="25"/>
      <c r="K114" s="22"/>
      <c r="L114" s="25"/>
      <c r="M114" s="20"/>
    </row>
    <row r="115" spans="1:52" ht="30" customHeight="1" x14ac:dyDescent="0.3">
      <c r="A115" s="16" t="s">
        <v>752</v>
      </c>
      <c r="B115" s="17"/>
      <c r="C115" s="17"/>
      <c r="D115" s="17"/>
      <c r="E115" s="21"/>
      <c r="F115" s="24"/>
      <c r="G115" s="21"/>
      <c r="H115" s="24"/>
      <c r="I115" s="21"/>
      <c r="J115" s="24"/>
      <c r="K115" s="21"/>
      <c r="L115" s="24"/>
      <c r="M115" s="18"/>
      <c r="N115" s="1" t="s">
        <v>166</v>
      </c>
    </row>
    <row r="116" spans="1:52" ht="30" customHeight="1" x14ac:dyDescent="0.3">
      <c r="A116" s="19" t="s">
        <v>737</v>
      </c>
      <c r="B116" s="19" t="s">
        <v>738</v>
      </c>
      <c r="C116" s="19" t="s">
        <v>224</v>
      </c>
      <c r="D116" s="20">
        <v>122.753</v>
      </c>
      <c r="E116" s="22">
        <f>단가대비표!O75</f>
        <v>2500</v>
      </c>
      <c r="F116" s="25">
        <f>TRUNC(E116*D116,1)</f>
        <v>306882.5</v>
      </c>
      <c r="G116" s="22">
        <f>단가대비표!P75</f>
        <v>0</v>
      </c>
      <c r="H116" s="25">
        <f>TRUNC(G116*D116,1)</f>
        <v>0</v>
      </c>
      <c r="I116" s="22">
        <f>단가대비표!V75</f>
        <v>0</v>
      </c>
      <c r="J116" s="25">
        <f>TRUNC(I116*D116,1)</f>
        <v>0</v>
      </c>
      <c r="K116" s="22">
        <f t="shared" ref="K116:L118" si="28">TRUNC(E116+G116+I116,1)</f>
        <v>2500</v>
      </c>
      <c r="L116" s="25">
        <f t="shared" si="28"/>
        <v>306882.5</v>
      </c>
      <c r="M116" s="19" t="s">
        <v>52</v>
      </c>
      <c r="N116" s="1" t="s">
        <v>166</v>
      </c>
      <c r="O116" s="1" t="s">
        <v>739</v>
      </c>
      <c r="P116" s="1" t="s">
        <v>65</v>
      </c>
      <c r="Q116" s="1" t="s">
        <v>65</v>
      </c>
      <c r="R116" s="1" t="s">
        <v>64</v>
      </c>
      <c r="AV116" s="1" t="s">
        <v>52</v>
      </c>
      <c r="AW116" s="1" t="s">
        <v>753</v>
      </c>
      <c r="AX116" s="1" t="s">
        <v>52</v>
      </c>
      <c r="AY116" s="1" t="s">
        <v>52</v>
      </c>
      <c r="AZ116" s="1" t="s">
        <v>52</v>
      </c>
    </row>
    <row r="117" spans="1:52" ht="30" customHeight="1" x14ac:dyDescent="0.3">
      <c r="A117" s="19" t="s">
        <v>741</v>
      </c>
      <c r="B117" s="19" t="s">
        <v>742</v>
      </c>
      <c r="C117" s="19" t="s">
        <v>619</v>
      </c>
      <c r="D117" s="20">
        <v>305.83100000000002</v>
      </c>
      <c r="E117" s="22">
        <f>일위대가목록!E77</f>
        <v>207</v>
      </c>
      <c r="F117" s="25">
        <f>TRUNC(E117*D117,1)</f>
        <v>63307</v>
      </c>
      <c r="G117" s="22">
        <f>일위대가목록!F77</f>
        <v>6925</v>
      </c>
      <c r="H117" s="25">
        <f>TRUNC(G117*D117,1)</f>
        <v>2117879.6</v>
      </c>
      <c r="I117" s="22">
        <f>일위대가목록!G77</f>
        <v>346</v>
      </c>
      <c r="J117" s="25">
        <f>TRUNC(I117*D117,1)</f>
        <v>105817.5</v>
      </c>
      <c r="K117" s="22">
        <f t="shared" si="28"/>
        <v>7478</v>
      </c>
      <c r="L117" s="25">
        <f t="shared" si="28"/>
        <v>2287004.1</v>
      </c>
      <c r="M117" s="19" t="s">
        <v>743</v>
      </c>
      <c r="N117" s="1" t="s">
        <v>166</v>
      </c>
      <c r="O117" s="1" t="s">
        <v>744</v>
      </c>
      <c r="P117" s="1" t="s">
        <v>64</v>
      </c>
      <c r="Q117" s="1" t="s">
        <v>65</v>
      </c>
      <c r="R117" s="1" t="s">
        <v>65</v>
      </c>
      <c r="AV117" s="1" t="s">
        <v>52</v>
      </c>
      <c r="AW117" s="1" t="s">
        <v>754</v>
      </c>
      <c r="AX117" s="1" t="s">
        <v>52</v>
      </c>
      <c r="AY117" s="1" t="s">
        <v>52</v>
      </c>
      <c r="AZ117" s="1" t="s">
        <v>52</v>
      </c>
    </row>
    <row r="118" spans="1:52" ht="30" customHeight="1" x14ac:dyDescent="0.3">
      <c r="A118" s="19" t="s">
        <v>146</v>
      </c>
      <c r="B118" s="19" t="s">
        <v>147</v>
      </c>
      <c r="C118" s="19" t="s">
        <v>619</v>
      </c>
      <c r="D118" s="20">
        <v>-15.291</v>
      </c>
      <c r="E118" s="22">
        <f>단가대비표!O18</f>
        <v>261</v>
      </c>
      <c r="F118" s="25">
        <f>TRUNC(E118*D118,1)</f>
        <v>-3990.9</v>
      </c>
      <c r="G118" s="22">
        <f>단가대비표!P18</f>
        <v>0</v>
      </c>
      <c r="H118" s="25">
        <f>TRUNC(G118*D118,1)</f>
        <v>0</v>
      </c>
      <c r="I118" s="22">
        <f>단가대비표!V18</f>
        <v>0</v>
      </c>
      <c r="J118" s="25">
        <f>TRUNC(I118*D118,1)</f>
        <v>0</v>
      </c>
      <c r="K118" s="22">
        <f t="shared" si="28"/>
        <v>261</v>
      </c>
      <c r="L118" s="25">
        <f t="shared" si="28"/>
        <v>-3990.9</v>
      </c>
      <c r="M118" s="19" t="s">
        <v>148</v>
      </c>
      <c r="N118" s="1" t="s">
        <v>166</v>
      </c>
      <c r="O118" s="1" t="s">
        <v>746</v>
      </c>
      <c r="P118" s="1" t="s">
        <v>65</v>
      </c>
      <c r="Q118" s="1" t="s">
        <v>65</v>
      </c>
      <c r="R118" s="1" t="s">
        <v>64</v>
      </c>
      <c r="AV118" s="1" t="s">
        <v>52</v>
      </c>
      <c r="AW118" s="1" t="s">
        <v>755</v>
      </c>
      <c r="AX118" s="1" t="s">
        <v>52</v>
      </c>
      <c r="AY118" s="1" t="s">
        <v>52</v>
      </c>
      <c r="AZ118" s="1" t="s">
        <v>52</v>
      </c>
    </row>
    <row r="119" spans="1:52" ht="30" customHeight="1" x14ac:dyDescent="0.3">
      <c r="A119" s="19" t="s">
        <v>586</v>
      </c>
      <c r="B119" s="19" t="s">
        <v>52</v>
      </c>
      <c r="C119" s="19" t="s">
        <v>52</v>
      </c>
      <c r="D119" s="20"/>
      <c r="E119" s="22"/>
      <c r="F119" s="25">
        <f>TRUNC(SUMIF(N116:N118, N115, F116:F118),0)</f>
        <v>366198</v>
      </c>
      <c r="G119" s="22"/>
      <c r="H119" s="25">
        <f>TRUNC(SUMIF(N116:N118, N115, H116:H118),0)</f>
        <v>2117879</v>
      </c>
      <c r="I119" s="22"/>
      <c r="J119" s="25">
        <f>TRUNC(SUMIF(N116:N118, N115, J116:J118),0)</f>
        <v>105817</v>
      </c>
      <c r="K119" s="22"/>
      <c r="L119" s="25">
        <f>F119+H119+J119</f>
        <v>2589894</v>
      </c>
      <c r="M119" s="19" t="s">
        <v>52</v>
      </c>
      <c r="N119" s="1" t="s">
        <v>83</v>
      </c>
      <c r="O119" s="1" t="s">
        <v>83</v>
      </c>
      <c r="P119" s="1" t="s">
        <v>52</v>
      </c>
      <c r="Q119" s="1" t="s">
        <v>52</v>
      </c>
      <c r="R119" s="1" t="s">
        <v>52</v>
      </c>
      <c r="AV119" s="1" t="s">
        <v>52</v>
      </c>
      <c r="AW119" s="1" t="s">
        <v>52</v>
      </c>
      <c r="AX119" s="1" t="s">
        <v>52</v>
      </c>
      <c r="AY119" s="1" t="s">
        <v>52</v>
      </c>
      <c r="AZ119" s="1" t="s">
        <v>52</v>
      </c>
    </row>
    <row r="120" spans="1:52" ht="30" customHeight="1" x14ac:dyDescent="0.3">
      <c r="A120" s="20"/>
      <c r="B120" s="20"/>
      <c r="C120" s="20"/>
      <c r="D120" s="20"/>
      <c r="E120" s="22"/>
      <c r="F120" s="25"/>
      <c r="G120" s="22"/>
      <c r="H120" s="25"/>
      <c r="I120" s="22"/>
      <c r="J120" s="25"/>
      <c r="K120" s="22"/>
      <c r="L120" s="25"/>
      <c r="M120" s="20"/>
    </row>
    <row r="121" spans="1:52" ht="30" customHeight="1" x14ac:dyDescent="0.3">
      <c r="A121" s="16" t="s">
        <v>756</v>
      </c>
      <c r="B121" s="17"/>
      <c r="C121" s="17"/>
      <c r="D121" s="17"/>
      <c r="E121" s="21"/>
      <c r="F121" s="24"/>
      <c r="G121" s="21"/>
      <c r="H121" s="24"/>
      <c r="I121" s="21"/>
      <c r="J121" s="24"/>
      <c r="K121" s="21"/>
      <c r="L121" s="24"/>
      <c r="M121" s="18"/>
      <c r="N121" s="1" t="s">
        <v>170</v>
      </c>
    </row>
    <row r="122" spans="1:52" ht="30" customHeight="1" x14ac:dyDescent="0.3">
      <c r="A122" s="19" t="s">
        <v>737</v>
      </c>
      <c r="B122" s="19" t="s">
        <v>738</v>
      </c>
      <c r="C122" s="19" t="s">
        <v>224</v>
      </c>
      <c r="D122" s="20">
        <v>106.581</v>
      </c>
      <c r="E122" s="22">
        <f>단가대비표!O75</f>
        <v>2500</v>
      </c>
      <c r="F122" s="25">
        <f>TRUNC(E122*D122,1)</f>
        <v>266452.5</v>
      </c>
      <c r="G122" s="22">
        <f>단가대비표!P75</f>
        <v>0</v>
      </c>
      <c r="H122" s="25">
        <f>TRUNC(G122*D122,1)</f>
        <v>0</v>
      </c>
      <c r="I122" s="22">
        <f>단가대비표!V75</f>
        <v>0</v>
      </c>
      <c r="J122" s="25">
        <f>TRUNC(I122*D122,1)</f>
        <v>0</v>
      </c>
      <c r="K122" s="22">
        <f t="shared" ref="K122:L124" si="29">TRUNC(E122+G122+I122,1)</f>
        <v>2500</v>
      </c>
      <c r="L122" s="25">
        <f t="shared" si="29"/>
        <v>266452.5</v>
      </c>
      <c r="M122" s="19" t="s">
        <v>52</v>
      </c>
      <c r="N122" s="1" t="s">
        <v>170</v>
      </c>
      <c r="O122" s="1" t="s">
        <v>739</v>
      </c>
      <c r="P122" s="1" t="s">
        <v>65</v>
      </c>
      <c r="Q122" s="1" t="s">
        <v>65</v>
      </c>
      <c r="R122" s="1" t="s">
        <v>64</v>
      </c>
      <c r="AV122" s="1" t="s">
        <v>52</v>
      </c>
      <c r="AW122" s="1" t="s">
        <v>757</v>
      </c>
      <c r="AX122" s="1" t="s">
        <v>52</v>
      </c>
      <c r="AY122" s="1" t="s">
        <v>52</v>
      </c>
      <c r="AZ122" s="1" t="s">
        <v>52</v>
      </c>
    </row>
    <row r="123" spans="1:52" ht="30" customHeight="1" x14ac:dyDescent="0.3">
      <c r="A123" s="19" t="s">
        <v>741</v>
      </c>
      <c r="B123" s="19" t="s">
        <v>742</v>
      </c>
      <c r="C123" s="19" t="s">
        <v>619</v>
      </c>
      <c r="D123" s="20">
        <v>265.53899999999999</v>
      </c>
      <c r="E123" s="22">
        <f>일위대가목록!E77</f>
        <v>207</v>
      </c>
      <c r="F123" s="25">
        <f>TRUNC(E123*D123,1)</f>
        <v>54966.5</v>
      </c>
      <c r="G123" s="22">
        <f>일위대가목록!F77</f>
        <v>6925</v>
      </c>
      <c r="H123" s="25">
        <f>TRUNC(G123*D123,1)</f>
        <v>1838857.5</v>
      </c>
      <c r="I123" s="22">
        <f>일위대가목록!G77</f>
        <v>346</v>
      </c>
      <c r="J123" s="25">
        <f>TRUNC(I123*D123,1)</f>
        <v>91876.4</v>
      </c>
      <c r="K123" s="22">
        <f t="shared" si="29"/>
        <v>7478</v>
      </c>
      <c r="L123" s="25">
        <f t="shared" si="29"/>
        <v>1985700.4</v>
      </c>
      <c r="M123" s="19" t="s">
        <v>743</v>
      </c>
      <c r="N123" s="1" t="s">
        <v>170</v>
      </c>
      <c r="O123" s="1" t="s">
        <v>744</v>
      </c>
      <c r="P123" s="1" t="s">
        <v>64</v>
      </c>
      <c r="Q123" s="1" t="s">
        <v>65</v>
      </c>
      <c r="R123" s="1" t="s">
        <v>65</v>
      </c>
      <c r="AV123" s="1" t="s">
        <v>52</v>
      </c>
      <c r="AW123" s="1" t="s">
        <v>758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19" t="s">
        <v>146</v>
      </c>
      <c r="B124" s="19" t="s">
        <v>147</v>
      </c>
      <c r="C124" s="19" t="s">
        <v>619</v>
      </c>
      <c r="D124" s="20">
        <v>-13.276</v>
      </c>
      <c r="E124" s="22">
        <f>단가대비표!O18</f>
        <v>261</v>
      </c>
      <c r="F124" s="25">
        <f>TRUNC(E124*D124,1)</f>
        <v>-3465</v>
      </c>
      <c r="G124" s="22">
        <f>단가대비표!P18</f>
        <v>0</v>
      </c>
      <c r="H124" s="25">
        <f>TRUNC(G124*D124,1)</f>
        <v>0</v>
      </c>
      <c r="I124" s="22">
        <f>단가대비표!V18</f>
        <v>0</v>
      </c>
      <c r="J124" s="25">
        <f>TRUNC(I124*D124,1)</f>
        <v>0</v>
      </c>
      <c r="K124" s="22">
        <f t="shared" si="29"/>
        <v>261</v>
      </c>
      <c r="L124" s="25">
        <f t="shared" si="29"/>
        <v>-3465</v>
      </c>
      <c r="M124" s="19" t="s">
        <v>148</v>
      </c>
      <c r="N124" s="1" t="s">
        <v>170</v>
      </c>
      <c r="O124" s="1" t="s">
        <v>746</v>
      </c>
      <c r="P124" s="1" t="s">
        <v>65</v>
      </c>
      <c r="Q124" s="1" t="s">
        <v>65</v>
      </c>
      <c r="R124" s="1" t="s">
        <v>64</v>
      </c>
      <c r="AV124" s="1" t="s">
        <v>52</v>
      </c>
      <c r="AW124" s="1" t="s">
        <v>759</v>
      </c>
      <c r="AX124" s="1" t="s">
        <v>52</v>
      </c>
      <c r="AY124" s="1" t="s">
        <v>52</v>
      </c>
      <c r="AZ124" s="1" t="s">
        <v>52</v>
      </c>
    </row>
    <row r="125" spans="1:52" ht="30" customHeight="1" x14ac:dyDescent="0.3">
      <c r="A125" s="19" t="s">
        <v>586</v>
      </c>
      <c r="B125" s="19" t="s">
        <v>52</v>
      </c>
      <c r="C125" s="19" t="s">
        <v>52</v>
      </c>
      <c r="D125" s="20"/>
      <c r="E125" s="22"/>
      <c r="F125" s="25">
        <f>TRUNC(SUMIF(N122:N124, N121, F122:F124),0)</f>
        <v>317954</v>
      </c>
      <c r="G125" s="22"/>
      <c r="H125" s="25">
        <f>TRUNC(SUMIF(N122:N124, N121, H122:H124),0)</f>
        <v>1838857</v>
      </c>
      <c r="I125" s="22"/>
      <c r="J125" s="25">
        <f>TRUNC(SUMIF(N122:N124, N121, J122:J124),0)</f>
        <v>91876</v>
      </c>
      <c r="K125" s="22"/>
      <c r="L125" s="25">
        <f>F125+H125+J125</f>
        <v>2248687</v>
      </c>
      <c r="M125" s="19" t="s">
        <v>52</v>
      </c>
      <c r="N125" s="1" t="s">
        <v>83</v>
      </c>
      <c r="O125" s="1" t="s">
        <v>83</v>
      </c>
      <c r="P125" s="1" t="s">
        <v>52</v>
      </c>
      <c r="Q125" s="1" t="s">
        <v>52</v>
      </c>
      <c r="R125" s="1" t="s">
        <v>52</v>
      </c>
      <c r="AV125" s="1" t="s">
        <v>52</v>
      </c>
      <c r="AW125" s="1" t="s">
        <v>52</v>
      </c>
      <c r="AX125" s="1" t="s">
        <v>52</v>
      </c>
      <c r="AY125" s="1" t="s">
        <v>52</v>
      </c>
      <c r="AZ125" s="1" t="s">
        <v>52</v>
      </c>
    </row>
    <row r="126" spans="1:52" ht="30" customHeight="1" x14ac:dyDescent="0.3">
      <c r="A126" s="20"/>
      <c r="B126" s="20"/>
      <c r="C126" s="20"/>
      <c r="D126" s="20"/>
      <c r="E126" s="22"/>
      <c r="F126" s="25"/>
      <c r="G126" s="22"/>
      <c r="H126" s="25"/>
      <c r="I126" s="22"/>
      <c r="J126" s="25"/>
      <c r="K126" s="22"/>
      <c r="L126" s="25"/>
      <c r="M126" s="20"/>
    </row>
    <row r="127" spans="1:52" ht="30" customHeight="1" x14ac:dyDescent="0.3">
      <c r="A127" s="16" t="s">
        <v>760</v>
      </c>
      <c r="B127" s="17"/>
      <c r="C127" s="17"/>
      <c r="D127" s="17"/>
      <c r="E127" s="21"/>
      <c r="F127" s="24"/>
      <c r="G127" s="21"/>
      <c r="H127" s="24"/>
      <c r="I127" s="21"/>
      <c r="J127" s="24"/>
      <c r="K127" s="21"/>
      <c r="L127" s="24"/>
      <c r="M127" s="18"/>
      <c r="N127" s="1" t="s">
        <v>177</v>
      </c>
    </row>
    <row r="128" spans="1:52" ht="30" customHeight="1" x14ac:dyDescent="0.3">
      <c r="A128" s="19" t="s">
        <v>761</v>
      </c>
      <c r="B128" s="19" t="s">
        <v>762</v>
      </c>
      <c r="C128" s="19" t="s">
        <v>73</v>
      </c>
      <c r="D128" s="20">
        <v>1.03</v>
      </c>
      <c r="E128" s="22">
        <f>단가대비표!O15</f>
        <v>11268</v>
      </c>
      <c r="F128" s="25">
        <f>TRUNC(E128*D128,1)</f>
        <v>11606</v>
      </c>
      <c r="G128" s="22">
        <f>단가대비표!P15</f>
        <v>0</v>
      </c>
      <c r="H128" s="25">
        <f>TRUNC(G128*D128,1)</f>
        <v>0</v>
      </c>
      <c r="I128" s="22">
        <f>단가대비표!V15</f>
        <v>0</v>
      </c>
      <c r="J128" s="25">
        <f>TRUNC(I128*D128,1)</f>
        <v>0</v>
      </c>
      <c r="K128" s="22">
        <f t="shared" ref="K128:L130" si="30">TRUNC(E128+G128+I128,1)</f>
        <v>11268</v>
      </c>
      <c r="L128" s="25">
        <f t="shared" si="30"/>
        <v>11606</v>
      </c>
      <c r="M128" s="19" t="s">
        <v>52</v>
      </c>
      <c r="N128" s="1" t="s">
        <v>177</v>
      </c>
      <c r="O128" s="1" t="s">
        <v>763</v>
      </c>
      <c r="P128" s="1" t="s">
        <v>65</v>
      </c>
      <c r="Q128" s="1" t="s">
        <v>65</v>
      </c>
      <c r="R128" s="1" t="s">
        <v>64</v>
      </c>
      <c r="V128">
        <v>1</v>
      </c>
      <c r="AV128" s="1" t="s">
        <v>52</v>
      </c>
      <c r="AW128" s="1" t="s">
        <v>764</v>
      </c>
      <c r="AX128" s="1" t="s">
        <v>52</v>
      </c>
      <c r="AY128" s="1" t="s">
        <v>52</v>
      </c>
      <c r="AZ128" s="1" t="s">
        <v>52</v>
      </c>
    </row>
    <row r="129" spans="1:52" ht="30" customHeight="1" x14ac:dyDescent="0.3">
      <c r="A129" s="19" t="s">
        <v>765</v>
      </c>
      <c r="B129" s="19" t="s">
        <v>766</v>
      </c>
      <c r="C129" s="19" t="s">
        <v>429</v>
      </c>
      <c r="D129" s="20">
        <v>1</v>
      </c>
      <c r="E129" s="22">
        <f>TRUNC(SUMIF(V128:V130, RIGHTB(O129, 1), F128:F130)*U129, 2)</f>
        <v>580.29999999999995</v>
      </c>
      <c r="F129" s="25">
        <f>TRUNC(E129*D129,1)</f>
        <v>580.29999999999995</v>
      </c>
      <c r="G129" s="22">
        <v>0</v>
      </c>
      <c r="H129" s="25">
        <f>TRUNC(G129*D129,1)</f>
        <v>0</v>
      </c>
      <c r="I129" s="22">
        <v>0</v>
      </c>
      <c r="J129" s="25">
        <f>TRUNC(I129*D129,1)</f>
        <v>0</v>
      </c>
      <c r="K129" s="22">
        <f t="shared" si="30"/>
        <v>580.29999999999995</v>
      </c>
      <c r="L129" s="25">
        <f t="shared" si="30"/>
        <v>580.29999999999995</v>
      </c>
      <c r="M129" s="19" t="s">
        <v>52</v>
      </c>
      <c r="N129" s="1" t="s">
        <v>177</v>
      </c>
      <c r="O129" s="1" t="s">
        <v>653</v>
      </c>
      <c r="P129" s="1" t="s">
        <v>65</v>
      </c>
      <c r="Q129" s="1" t="s">
        <v>65</v>
      </c>
      <c r="R129" s="1" t="s">
        <v>65</v>
      </c>
      <c r="S129">
        <v>0</v>
      </c>
      <c r="T129">
        <v>0</v>
      </c>
      <c r="U129">
        <v>0.05</v>
      </c>
      <c r="AV129" s="1" t="s">
        <v>52</v>
      </c>
      <c r="AW129" s="1" t="s">
        <v>767</v>
      </c>
      <c r="AX129" s="1" t="s">
        <v>52</v>
      </c>
      <c r="AY129" s="1" t="s">
        <v>52</v>
      </c>
      <c r="AZ129" s="1" t="s">
        <v>52</v>
      </c>
    </row>
    <row r="130" spans="1:52" ht="30" customHeight="1" x14ac:dyDescent="0.3">
      <c r="A130" s="19" t="s">
        <v>768</v>
      </c>
      <c r="B130" s="19" t="s">
        <v>769</v>
      </c>
      <c r="C130" s="19" t="s">
        <v>73</v>
      </c>
      <c r="D130" s="20">
        <v>1</v>
      </c>
      <c r="E130" s="22">
        <f>일위대가목록!E78</f>
        <v>0</v>
      </c>
      <c r="F130" s="25">
        <f>TRUNC(E130*D130,1)</f>
        <v>0</v>
      </c>
      <c r="G130" s="22">
        <f>일위대가목록!F78</f>
        <v>8281</v>
      </c>
      <c r="H130" s="25">
        <f>TRUNC(G130*D130,1)</f>
        <v>8281</v>
      </c>
      <c r="I130" s="22">
        <f>일위대가목록!G78</f>
        <v>331</v>
      </c>
      <c r="J130" s="25">
        <f>TRUNC(I130*D130,1)</f>
        <v>331</v>
      </c>
      <c r="K130" s="22">
        <f t="shared" si="30"/>
        <v>8612</v>
      </c>
      <c r="L130" s="25">
        <f t="shared" si="30"/>
        <v>8612</v>
      </c>
      <c r="M130" s="19" t="s">
        <v>770</v>
      </c>
      <c r="N130" s="1" t="s">
        <v>177</v>
      </c>
      <c r="O130" s="1" t="s">
        <v>771</v>
      </c>
      <c r="P130" s="1" t="s">
        <v>64</v>
      </c>
      <c r="Q130" s="1" t="s">
        <v>65</v>
      </c>
      <c r="R130" s="1" t="s">
        <v>65</v>
      </c>
      <c r="AV130" s="1" t="s">
        <v>52</v>
      </c>
      <c r="AW130" s="1" t="s">
        <v>772</v>
      </c>
      <c r="AX130" s="1" t="s">
        <v>52</v>
      </c>
      <c r="AY130" s="1" t="s">
        <v>52</v>
      </c>
      <c r="AZ130" s="1" t="s">
        <v>52</v>
      </c>
    </row>
    <row r="131" spans="1:52" ht="30" customHeight="1" x14ac:dyDescent="0.3">
      <c r="A131" s="19" t="s">
        <v>586</v>
      </c>
      <c r="B131" s="19" t="s">
        <v>52</v>
      </c>
      <c r="C131" s="19" t="s">
        <v>52</v>
      </c>
      <c r="D131" s="20"/>
      <c r="E131" s="22"/>
      <c r="F131" s="25">
        <f>TRUNC(SUMIF(N128:N130, N127, F128:F130),0)</f>
        <v>12186</v>
      </c>
      <c r="G131" s="22"/>
      <c r="H131" s="25">
        <f>TRUNC(SUMIF(N128:N130, N127, H128:H130),0)</f>
        <v>8281</v>
      </c>
      <c r="I131" s="22"/>
      <c r="J131" s="25">
        <f>TRUNC(SUMIF(N128:N130, N127, J128:J130),0)</f>
        <v>331</v>
      </c>
      <c r="K131" s="22"/>
      <c r="L131" s="25">
        <f>F131+H131+J131</f>
        <v>20798</v>
      </c>
      <c r="M131" s="19" t="s">
        <v>52</v>
      </c>
      <c r="N131" s="1" t="s">
        <v>83</v>
      </c>
      <c r="O131" s="1" t="s">
        <v>83</v>
      </c>
      <c r="P131" s="1" t="s">
        <v>52</v>
      </c>
      <c r="Q131" s="1" t="s">
        <v>52</v>
      </c>
      <c r="R131" s="1" t="s">
        <v>52</v>
      </c>
      <c r="AV131" s="1" t="s">
        <v>52</v>
      </c>
      <c r="AW131" s="1" t="s">
        <v>52</v>
      </c>
      <c r="AX131" s="1" t="s">
        <v>52</v>
      </c>
      <c r="AY131" s="1" t="s">
        <v>52</v>
      </c>
      <c r="AZ131" s="1" t="s">
        <v>52</v>
      </c>
    </row>
    <row r="132" spans="1:52" ht="30" customHeight="1" x14ac:dyDescent="0.3">
      <c r="A132" s="20"/>
      <c r="B132" s="20"/>
      <c r="C132" s="20"/>
      <c r="D132" s="20"/>
      <c r="E132" s="22"/>
      <c r="F132" s="25"/>
      <c r="G132" s="22"/>
      <c r="H132" s="25"/>
      <c r="I132" s="22"/>
      <c r="J132" s="25"/>
      <c r="K132" s="22"/>
      <c r="L132" s="25"/>
      <c r="M132" s="20"/>
    </row>
    <row r="133" spans="1:52" ht="30" customHeight="1" x14ac:dyDescent="0.3">
      <c r="A133" s="16" t="s">
        <v>773</v>
      </c>
      <c r="B133" s="17"/>
      <c r="C133" s="17"/>
      <c r="D133" s="17"/>
      <c r="E133" s="21"/>
      <c r="F133" s="24"/>
      <c r="G133" s="21"/>
      <c r="H133" s="24"/>
      <c r="I133" s="21"/>
      <c r="J133" s="24"/>
      <c r="K133" s="21"/>
      <c r="L133" s="24"/>
      <c r="M133" s="18"/>
      <c r="N133" s="1" t="s">
        <v>182</v>
      </c>
    </row>
    <row r="134" spans="1:52" ht="30" customHeight="1" x14ac:dyDescent="0.3">
      <c r="A134" s="19" t="s">
        <v>774</v>
      </c>
      <c r="B134" s="19" t="s">
        <v>775</v>
      </c>
      <c r="C134" s="19" t="s">
        <v>73</v>
      </c>
      <c r="D134" s="20">
        <v>1</v>
      </c>
      <c r="E134" s="22">
        <f>일위대가목록!E79</f>
        <v>5459</v>
      </c>
      <c r="F134" s="25">
        <f>TRUNC(E134*D134,1)</f>
        <v>5459</v>
      </c>
      <c r="G134" s="22">
        <f>일위대가목록!F79</f>
        <v>9733</v>
      </c>
      <c r="H134" s="25">
        <f>TRUNC(G134*D134,1)</f>
        <v>9733</v>
      </c>
      <c r="I134" s="22">
        <f>일위대가목록!G79</f>
        <v>194</v>
      </c>
      <c r="J134" s="25">
        <f>TRUNC(I134*D134,1)</f>
        <v>194</v>
      </c>
      <c r="K134" s="22">
        <f t="shared" ref="K134:L136" si="31">TRUNC(E134+G134+I134,1)</f>
        <v>15386</v>
      </c>
      <c r="L134" s="25">
        <f t="shared" si="31"/>
        <v>15386</v>
      </c>
      <c r="M134" s="19" t="s">
        <v>776</v>
      </c>
      <c r="N134" s="1" t="s">
        <v>182</v>
      </c>
      <c r="O134" s="1" t="s">
        <v>777</v>
      </c>
      <c r="P134" s="1" t="s">
        <v>64</v>
      </c>
      <c r="Q134" s="1" t="s">
        <v>65</v>
      </c>
      <c r="R134" s="1" t="s">
        <v>65</v>
      </c>
      <c r="AV134" s="1" t="s">
        <v>52</v>
      </c>
      <c r="AW134" s="1" t="s">
        <v>778</v>
      </c>
      <c r="AX134" s="1" t="s">
        <v>52</v>
      </c>
      <c r="AY134" s="1" t="s">
        <v>52</v>
      </c>
      <c r="AZ134" s="1" t="s">
        <v>52</v>
      </c>
    </row>
    <row r="135" spans="1:52" ht="30" customHeight="1" x14ac:dyDescent="0.3">
      <c r="A135" s="19" t="s">
        <v>779</v>
      </c>
      <c r="B135" s="19" t="s">
        <v>780</v>
      </c>
      <c r="C135" s="19" t="s">
        <v>73</v>
      </c>
      <c r="D135" s="20">
        <v>1</v>
      </c>
      <c r="E135" s="22">
        <f>일위대가목록!E80</f>
        <v>23212</v>
      </c>
      <c r="F135" s="25">
        <f>TRUNC(E135*D135,1)</f>
        <v>23212</v>
      </c>
      <c r="G135" s="22">
        <f>일위대가목록!F80</f>
        <v>36366</v>
      </c>
      <c r="H135" s="25">
        <f>TRUNC(G135*D135,1)</f>
        <v>36366</v>
      </c>
      <c r="I135" s="22">
        <f>일위대가목록!G80</f>
        <v>726</v>
      </c>
      <c r="J135" s="25">
        <f>TRUNC(I135*D135,1)</f>
        <v>726</v>
      </c>
      <c r="K135" s="22">
        <f t="shared" si="31"/>
        <v>60304</v>
      </c>
      <c r="L135" s="25">
        <f t="shared" si="31"/>
        <v>60304</v>
      </c>
      <c r="M135" s="19" t="s">
        <v>781</v>
      </c>
      <c r="N135" s="1" t="s">
        <v>182</v>
      </c>
      <c r="O135" s="1" t="s">
        <v>782</v>
      </c>
      <c r="P135" s="1" t="s">
        <v>64</v>
      </c>
      <c r="Q135" s="1" t="s">
        <v>65</v>
      </c>
      <c r="R135" s="1" t="s">
        <v>65</v>
      </c>
      <c r="AV135" s="1" t="s">
        <v>52</v>
      </c>
      <c r="AW135" s="1" t="s">
        <v>783</v>
      </c>
      <c r="AX135" s="1" t="s">
        <v>52</v>
      </c>
      <c r="AY135" s="1" t="s">
        <v>52</v>
      </c>
      <c r="AZ135" s="1" t="s">
        <v>52</v>
      </c>
    </row>
    <row r="136" spans="1:52" ht="30" customHeight="1" x14ac:dyDescent="0.3">
      <c r="A136" s="19" t="s">
        <v>784</v>
      </c>
      <c r="B136" s="19" t="s">
        <v>785</v>
      </c>
      <c r="C136" s="19" t="s">
        <v>73</v>
      </c>
      <c r="D136" s="20">
        <v>1</v>
      </c>
      <c r="E136" s="22">
        <f>일위대가목록!E81</f>
        <v>9187</v>
      </c>
      <c r="F136" s="25">
        <f>TRUNC(E136*D136,1)</f>
        <v>9187</v>
      </c>
      <c r="G136" s="22">
        <f>일위대가목록!F81</f>
        <v>15088</v>
      </c>
      <c r="H136" s="25">
        <f>TRUNC(G136*D136,1)</f>
        <v>15088</v>
      </c>
      <c r="I136" s="22">
        <f>일위대가목록!G81</f>
        <v>150</v>
      </c>
      <c r="J136" s="25">
        <f>TRUNC(I136*D136,1)</f>
        <v>150</v>
      </c>
      <c r="K136" s="22">
        <f t="shared" si="31"/>
        <v>24425</v>
      </c>
      <c r="L136" s="25">
        <f t="shared" si="31"/>
        <v>24425</v>
      </c>
      <c r="M136" s="19" t="s">
        <v>786</v>
      </c>
      <c r="N136" s="1" t="s">
        <v>182</v>
      </c>
      <c r="O136" s="1" t="s">
        <v>787</v>
      </c>
      <c r="P136" s="1" t="s">
        <v>64</v>
      </c>
      <c r="Q136" s="1" t="s">
        <v>65</v>
      </c>
      <c r="R136" s="1" t="s">
        <v>65</v>
      </c>
      <c r="AV136" s="1" t="s">
        <v>52</v>
      </c>
      <c r="AW136" s="1" t="s">
        <v>788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19" t="s">
        <v>586</v>
      </c>
      <c r="B137" s="19" t="s">
        <v>52</v>
      </c>
      <c r="C137" s="19" t="s">
        <v>52</v>
      </c>
      <c r="D137" s="20"/>
      <c r="E137" s="22"/>
      <c r="F137" s="25">
        <f>TRUNC(SUMIF(N134:N136, N133, F134:F136),0)</f>
        <v>37858</v>
      </c>
      <c r="G137" s="22"/>
      <c r="H137" s="25">
        <f>TRUNC(SUMIF(N134:N136, N133, H134:H136),0)</f>
        <v>61187</v>
      </c>
      <c r="I137" s="22"/>
      <c r="J137" s="25">
        <f>TRUNC(SUMIF(N134:N136, N133, J134:J136),0)</f>
        <v>1070</v>
      </c>
      <c r="K137" s="22"/>
      <c r="L137" s="25">
        <f>F137+H137+J137</f>
        <v>100115</v>
      </c>
      <c r="M137" s="19" t="s">
        <v>52</v>
      </c>
      <c r="N137" s="1" t="s">
        <v>83</v>
      </c>
      <c r="O137" s="1" t="s">
        <v>83</v>
      </c>
      <c r="P137" s="1" t="s">
        <v>52</v>
      </c>
      <c r="Q137" s="1" t="s">
        <v>52</v>
      </c>
      <c r="R137" s="1" t="s">
        <v>52</v>
      </c>
      <c r="AV137" s="1" t="s">
        <v>52</v>
      </c>
      <c r="AW137" s="1" t="s">
        <v>52</v>
      </c>
      <c r="AX137" s="1" t="s">
        <v>52</v>
      </c>
      <c r="AY137" s="1" t="s">
        <v>52</v>
      </c>
      <c r="AZ137" s="1" t="s">
        <v>52</v>
      </c>
    </row>
    <row r="138" spans="1:52" ht="30" customHeight="1" x14ac:dyDescent="0.3">
      <c r="A138" s="20"/>
      <c r="B138" s="20"/>
      <c r="C138" s="20"/>
      <c r="D138" s="20"/>
      <c r="E138" s="22"/>
      <c r="F138" s="25"/>
      <c r="G138" s="22"/>
      <c r="H138" s="25"/>
      <c r="I138" s="22"/>
      <c r="J138" s="25"/>
      <c r="K138" s="22"/>
      <c r="L138" s="25"/>
      <c r="M138" s="20"/>
    </row>
    <row r="139" spans="1:52" ht="30" customHeight="1" x14ac:dyDescent="0.3">
      <c r="A139" s="16" t="s">
        <v>789</v>
      </c>
      <c r="B139" s="17"/>
      <c r="C139" s="17"/>
      <c r="D139" s="17"/>
      <c r="E139" s="21"/>
      <c r="F139" s="24"/>
      <c r="G139" s="21"/>
      <c r="H139" s="24"/>
      <c r="I139" s="21"/>
      <c r="J139" s="24"/>
      <c r="K139" s="21"/>
      <c r="L139" s="24"/>
      <c r="M139" s="18"/>
      <c r="N139" s="1" t="s">
        <v>186</v>
      </c>
    </row>
    <row r="140" spans="1:52" ht="30" customHeight="1" x14ac:dyDescent="0.3">
      <c r="A140" s="19" t="s">
        <v>774</v>
      </c>
      <c r="B140" s="19" t="s">
        <v>775</v>
      </c>
      <c r="C140" s="19" t="s">
        <v>73</v>
      </c>
      <c r="D140" s="20">
        <v>1</v>
      </c>
      <c r="E140" s="22">
        <f>일위대가목록!E79</f>
        <v>5459</v>
      </c>
      <c r="F140" s="25">
        <f>TRUNC(E140*D140,1)</f>
        <v>5459</v>
      </c>
      <c r="G140" s="22">
        <f>일위대가목록!F79</f>
        <v>9733</v>
      </c>
      <c r="H140" s="25">
        <f>TRUNC(G140*D140,1)</f>
        <v>9733</v>
      </c>
      <c r="I140" s="22">
        <f>일위대가목록!G79</f>
        <v>194</v>
      </c>
      <c r="J140" s="25">
        <f>TRUNC(I140*D140,1)</f>
        <v>194</v>
      </c>
      <c r="K140" s="22">
        <f>TRUNC(E140+G140+I140,1)</f>
        <v>15386</v>
      </c>
      <c r="L140" s="25">
        <f>TRUNC(F140+H140+J140,1)</f>
        <v>15386</v>
      </c>
      <c r="M140" s="19" t="s">
        <v>776</v>
      </c>
      <c r="N140" s="1" t="s">
        <v>186</v>
      </c>
      <c r="O140" s="1" t="s">
        <v>777</v>
      </c>
      <c r="P140" s="1" t="s">
        <v>64</v>
      </c>
      <c r="Q140" s="1" t="s">
        <v>65</v>
      </c>
      <c r="R140" s="1" t="s">
        <v>65</v>
      </c>
      <c r="AV140" s="1" t="s">
        <v>52</v>
      </c>
      <c r="AW140" s="1" t="s">
        <v>790</v>
      </c>
      <c r="AX140" s="1" t="s">
        <v>52</v>
      </c>
      <c r="AY140" s="1" t="s">
        <v>52</v>
      </c>
      <c r="AZ140" s="1" t="s">
        <v>52</v>
      </c>
    </row>
    <row r="141" spans="1:52" ht="30" customHeight="1" x14ac:dyDescent="0.3">
      <c r="A141" s="19" t="s">
        <v>784</v>
      </c>
      <c r="B141" s="19" t="s">
        <v>785</v>
      </c>
      <c r="C141" s="19" t="s">
        <v>73</v>
      </c>
      <c r="D141" s="20">
        <v>2</v>
      </c>
      <c r="E141" s="22">
        <f>일위대가목록!E81</f>
        <v>9187</v>
      </c>
      <c r="F141" s="25">
        <f>TRUNC(E141*D141,1)</f>
        <v>18374</v>
      </c>
      <c r="G141" s="22">
        <f>일위대가목록!F81</f>
        <v>15088</v>
      </c>
      <c r="H141" s="25">
        <f>TRUNC(G141*D141,1)</f>
        <v>30176</v>
      </c>
      <c r="I141" s="22">
        <f>일위대가목록!G81</f>
        <v>150</v>
      </c>
      <c r="J141" s="25">
        <f>TRUNC(I141*D141,1)</f>
        <v>300</v>
      </c>
      <c r="K141" s="22">
        <f>TRUNC(E141+G141+I141,1)</f>
        <v>24425</v>
      </c>
      <c r="L141" s="25">
        <f>TRUNC(F141+H141+J141,1)</f>
        <v>48850</v>
      </c>
      <c r="M141" s="19" t="s">
        <v>786</v>
      </c>
      <c r="N141" s="1" t="s">
        <v>186</v>
      </c>
      <c r="O141" s="1" t="s">
        <v>787</v>
      </c>
      <c r="P141" s="1" t="s">
        <v>64</v>
      </c>
      <c r="Q141" s="1" t="s">
        <v>65</v>
      </c>
      <c r="R141" s="1" t="s">
        <v>65</v>
      </c>
      <c r="AV141" s="1" t="s">
        <v>52</v>
      </c>
      <c r="AW141" s="1" t="s">
        <v>791</v>
      </c>
      <c r="AX141" s="1" t="s">
        <v>52</v>
      </c>
      <c r="AY141" s="1" t="s">
        <v>52</v>
      </c>
      <c r="AZ141" s="1" t="s">
        <v>52</v>
      </c>
    </row>
    <row r="142" spans="1:52" ht="30" customHeight="1" x14ac:dyDescent="0.3">
      <c r="A142" s="19" t="s">
        <v>586</v>
      </c>
      <c r="B142" s="19" t="s">
        <v>52</v>
      </c>
      <c r="C142" s="19" t="s">
        <v>52</v>
      </c>
      <c r="D142" s="20"/>
      <c r="E142" s="22"/>
      <c r="F142" s="25">
        <f>TRUNC(SUMIF(N140:N141, N139, F140:F141),0)</f>
        <v>23833</v>
      </c>
      <c r="G142" s="22"/>
      <c r="H142" s="25">
        <f>TRUNC(SUMIF(N140:N141, N139, H140:H141),0)</f>
        <v>39909</v>
      </c>
      <c r="I142" s="22"/>
      <c r="J142" s="25">
        <f>TRUNC(SUMIF(N140:N141, N139, J140:J141),0)</f>
        <v>494</v>
      </c>
      <c r="K142" s="22"/>
      <c r="L142" s="25">
        <f>F142+H142+J142</f>
        <v>64236</v>
      </c>
      <c r="M142" s="19" t="s">
        <v>52</v>
      </c>
      <c r="N142" s="1" t="s">
        <v>83</v>
      </c>
      <c r="O142" s="1" t="s">
        <v>83</v>
      </c>
      <c r="P142" s="1" t="s">
        <v>52</v>
      </c>
      <c r="Q142" s="1" t="s">
        <v>52</v>
      </c>
      <c r="R142" s="1" t="s">
        <v>52</v>
      </c>
      <c r="AV142" s="1" t="s">
        <v>52</v>
      </c>
      <c r="AW142" s="1" t="s">
        <v>52</v>
      </c>
      <c r="AX142" s="1" t="s">
        <v>52</v>
      </c>
      <c r="AY142" s="1" t="s">
        <v>52</v>
      </c>
      <c r="AZ142" s="1" t="s">
        <v>52</v>
      </c>
    </row>
    <row r="143" spans="1:52" ht="30" customHeight="1" x14ac:dyDescent="0.3">
      <c r="A143" s="20"/>
      <c r="B143" s="20"/>
      <c r="C143" s="20"/>
      <c r="D143" s="20"/>
      <c r="E143" s="22"/>
      <c r="F143" s="25"/>
      <c r="G143" s="22"/>
      <c r="H143" s="25"/>
      <c r="I143" s="22"/>
      <c r="J143" s="25"/>
      <c r="K143" s="22"/>
      <c r="L143" s="25"/>
      <c r="M143" s="20"/>
    </row>
    <row r="144" spans="1:52" ht="30" customHeight="1" x14ac:dyDescent="0.3">
      <c r="A144" s="16" t="s">
        <v>792</v>
      </c>
      <c r="B144" s="17"/>
      <c r="C144" s="17"/>
      <c r="D144" s="17"/>
      <c r="E144" s="21"/>
      <c r="F144" s="24"/>
      <c r="G144" s="21"/>
      <c r="H144" s="24"/>
      <c r="I144" s="21"/>
      <c r="J144" s="24"/>
      <c r="K144" s="21"/>
      <c r="L144" s="24"/>
      <c r="M144" s="18"/>
      <c r="N144" s="1" t="s">
        <v>190</v>
      </c>
    </row>
    <row r="145" spans="1:52" ht="30" customHeight="1" x14ac:dyDescent="0.3">
      <c r="A145" s="19" t="s">
        <v>774</v>
      </c>
      <c r="B145" s="19" t="s">
        <v>775</v>
      </c>
      <c r="C145" s="19" t="s">
        <v>73</v>
      </c>
      <c r="D145" s="20">
        <v>1</v>
      </c>
      <c r="E145" s="22">
        <f>일위대가목록!E79</f>
        <v>5459</v>
      </c>
      <c r="F145" s="25">
        <f>TRUNC(E145*D145,1)</f>
        <v>5459</v>
      </c>
      <c r="G145" s="22">
        <f>일위대가목록!F79</f>
        <v>9733</v>
      </c>
      <c r="H145" s="25">
        <f>TRUNC(G145*D145,1)</f>
        <v>9733</v>
      </c>
      <c r="I145" s="22">
        <f>일위대가목록!G79</f>
        <v>194</v>
      </c>
      <c r="J145" s="25">
        <f>TRUNC(I145*D145,1)</f>
        <v>194</v>
      </c>
      <c r="K145" s="22">
        <f>TRUNC(E145+G145+I145,1)</f>
        <v>15386</v>
      </c>
      <c r="L145" s="25">
        <f>TRUNC(F145+H145+J145,1)</f>
        <v>15386</v>
      </c>
      <c r="M145" s="19" t="s">
        <v>776</v>
      </c>
      <c r="N145" s="1" t="s">
        <v>190</v>
      </c>
      <c r="O145" s="1" t="s">
        <v>777</v>
      </c>
      <c r="P145" s="1" t="s">
        <v>64</v>
      </c>
      <c r="Q145" s="1" t="s">
        <v>65</v>
      </c>
      <c r="R145" s="1" t="s">
        <v>65</v>
      </c>
      <c r="AV145" s="1" t="s">
        <v>52</v>
      </c>
      <c r="AW145" s="1" t="s">
        <v>793</v>
      </c>
      <c r="AX145" s="1" t="s">
        <v>52</v>
      </c>
      <c r="AY145" s="1" t="s">
        <v>52</v>
      </c>
      <c r="AZ145" s="1" t="s">
        <v>52</v>
      </c>
    </row>
    <row r="146" spans="1:52" ht="30" customHeight="1" x14ac:dyDescent="0.3">
      <c r="A146" s="19" t="s">
        <v>779</v>
      </c>
      <c r="B146" s="19" t="s">
        <v>780</v>
      </c>
      <c r="C146" s="19" t="s">
        <v>73</v>
      </c>
      <c r="D146" s="20">
        <v>2</v>
      </c>
      <c r="E146" s="22">
        <f>일위대가목록!E80</f>
        <v>23212</v>
      </c>
      <c r="F146" s="25">
        <f>TRUNC(E146*D146,1)</f>
        <v>46424</v>
      </c>
      <c r="G146" s="22">
        <f>일위대가목록!F80</f>
        <v>36366</v>
      </c>
      <c r="H146" s="25">
        <f>TRUNC(G146*D146,1)</f>
        <v>72732</v>
      </c>
      <c r="I146" s="22">
        <f>일위대가목록!G80</f>
        <v>726</v>
      </c>
      <c r="J146" s="25">
        <f>TRUNC(I146*D146,1)</f>
        <v>1452</v>
      </c>
      <c r="K146" s="22">
        <f>TRUNC(E146+G146+I146,1)</f>
        <v>60304</v>
      </c>
      <c r="L146" s="25">
        <f>TRUNC(F146+H146+J146,1)</f>
        <v>120608</v>
      </c>
      <c r="M146" s="19" t="s">
        <v>781</v>
      </c>
      <c r="N146" s="1" t="s">
        <v>190</v>
      </c>
      <c r="O146" s="1" t="s">
        <v>782</v>
      </c>
      <c r="P146" s="1" t="s">
        <v>64</v>
      </c>
      <c r="Q146" s="1" t="s">
        <v>65</v>
      </c>
      <c r="R146" s="1" t="s">
        <v>65</v>
      </c>
      <c r="AV146" s="1" t="s">
        <v>52</v>
      </c>
      <c r="AW146" s="1" t="s">
        <v>794</v>
      </c>
      <c r="AX146" s="1" t="s">
        <v>52</v>
      </c>
      <c r="AY146" s="1" t="s">
        <v>52</v>
      </c>
      <c r="AZ146" s="1" t="s">
        <v>52</v>
      </c>
    </row>
    <row r="147" spans="1:52" ht="30" customHeight="1" x14ac:dyDescent="0.3">
      <c r="A147" s="19" t="s">
        <v>586</v>
      </c>
      <c r="B147" s="19" t="s">
        <v>52</v>
      </c>
      <c r="C147" s="19" t="s">
        <v>52</v>
      </c>
      <c r="D147" s="20"/>
      <c r="E147" s="22"/>
      <c r="F147" s="25">
        <f>TRUNC(SUMIF(N145:N146, N144, F145:F146),0)</f>
        <v>51883</v>
      </c>
      <c r="G147" s="22"/>
      <c r="H147" s="25">
        <f>TRUNC(SUMIF(N145:N146, N144, H145:H146),0)</f>
        <v>82465</v>
      </c>
      <c r="I147" s="22"/>
      <c r="J147" s="25">
        <f>TRUNC(SUMIF(N145:N146, N144, J145:J146),0)</f>
        <v>1646</v>
      </c>
      <c r="K147" s="22"/>
      <c r="L147" s="25">
        <f>F147+H147+J147</f>
        <v>135994</v>
      </c>
      <c r="M147" s="19" t="s">
        <v>52</v>
      </c>
      <c r="N147" s="1" t="s">
        <v>83</v>
      </c>
      <c r="O147" s="1" t="s">
        <v>83</v>
      </c>
      <c r="P147" s="1" t="s">
        <v>52</v>
      </c>
      <c r="Q147" s="1" t="s">
        <v>52</v>
      </c>
      <c r="R147" s="1" t="s">
        <v>52</v>
      </c>
      <c r="AV147" s="1" t="s">
        <v>52</v>
      </c>
      <c r="AW147" s="1" t="s">
        <v>52</v>
      </c>
      <c r="AX147" s="1" t="s">
        <v>52</v>
      </c>
      <c r="AY147" s="1" t="s">
        <v>52</v>
      </c>
      <c r="AZ147" s="1" t="s">
        <v>52</v>
      </c>
    </row>
    <row r="148" spans="1:52" ht="30" customHeight="1" x14ac:dyDescent="0.3">
      <c r="A148" s="20"/>
      <c r="B148" s="20"/>
      <c r="C148" s="20"/>
      <c r="D148" s="20"/>
      <c r="E148" s="22"/>
      <c r="F148" s="25"/>
      <c r="G148" s="22"/>
      <c r="H148" s="25"/>
      <c r="I148" s="22"/>
      <c r="J148" s="25"/>
      <c r="K148" s="22"/>
      <c r="L148" s="25"/>
      <c r="M148" s="20"/>
    </row>
    <row r="149" spans="1:52" ht="30" customHeight="1" x14ac:dyDescent="0.3">
      <c r="A149" s="16" t="s">
        <v>795</v>
      </c>
      <c r="B149" s="17"/>
      <c r="C149" s="17"/>
      <c r="D149" s="17"/>
      <c r="E149" s="21"/>
      <c r="F149" s="24"/>
      <c r="G149" s="21"/>
      <c r="H149" s="24"/>
      <c r="I149" s="21"/>
      <c r="J149" s="24"/>
      <c r="K149" s="21"/>
      <c r="L149" s="24"/>
      <c r="M149" s="18"/>
      <c r="N149" s="1" t="s">
        <v>195</v>
      </c>
    </row>
    <row r="150" spans="1:52" ht="30" customHeight="1" x14ac:dyDescent="0.3">
      <c r="A150" s="19" t="s">
        <v>796</v>
      </c>
      <c r="B150" s="19" t="s">
        <v>797</v>
      </c>
      <c r="C150" s="19" t="s">
        <v>155</v>
      </c>
      <c r="D150" s="20">
        <v>1</v>
      </c>
      <c r="E150" s="22">
        <f>단가대비표!O43</f>
        <v>5290000</v>
      </c>
      <c r="F150" s="25">
        <f>TRUNC(E150*D150,1)</f>
        <v>5290000</v>
      </c>
      <c r="G150" s="22">
        <f>단가대비표!P43</f>
        <v>0</v>
      </c>
      <c r="H150" s="25">
        <f>TRUNC(G150*D150,1)</f>
        <v>0</v>
      </c>
      <c r="I150" s="22">
        <f>단가대비표!V43</f>
        <v>0</v>
      </c>
      <c r="J150" s="25">
        <f>TRUNC(I150*D150,1)</f>
        <v>0</v>
      </c>
      <c r="K150" s="22">
        <f t="shared" ref="K150:L154" si="32">TRUNC(E150+G150+I150,1)</f>
        <v>5290000</v>
      </c>
      <c r="L150" s="25">
        <f t="shared" si="32"/>
        <v>5290000</v>
      </c>
      <c r="M150" s="19" t="s">
        <v>52</v>
      </c>
      <c r="N150" s="1" t="s">
        <v>195</v>
      </c>
      <c r="O150" s="1" t="s">
        <v>798</v>
      </c>
      <c r="P150" s="1" t="s">
        <v>65</v>
      </c>
      <c r="Q150" s="1" t="s">
        <v>65</v>
      </c>
      <c r="R150" s="1" t="s">
        <v>64</v>
      </c>
      <c r="V150">
        <v>1</v>
      </c>
      <c r="AV150" s="1" t="s">
        <v>52</v>
      </c>
      <c r="AW150" s="1" t="s">
        <v>799</v>
      </c>
      <c r="AX150" s="1" t="s">
        <v>52</v>
      </c>
      <c r="AY150" s="1" t="s">
        <v>52</v>
      </c>
      <c r="AZ150" s="1" t="s">
        <v>52</v>
      </c>
    </row>
    <row r="151" spans="1:52" ht="30" customHeight="1" x14ac:dyDescent="0.3">
      <c r="A151" s="19" t="s">
        <v>765</v>
      </c>
      <c r="B151" s="19" t="s">
        <v>766</v>
      </c>
      <c r="C151" s="19" t="s">
        <v>429</v>
      </c>
      <c r="D151" s="20">
        <v>1</v>
      </c>
      <c r="E151" s="22">
        <f>TRUNC(SUMIF(V150:V154, RIGHTB(O151, 1), F150:F154)*U151, 2)</f>
        <v>264500</v>
      </c>
      <c r="F151" s="25">
        <f>TRUNC(E151*D151,1)</f>
        <v>264500</v>
      </c>
      <c r="G151" s="22">
        <v>0</v>
      </c>
      <c r="H151" s="25">
        <f>TRUNC(G151*D151,1)</f>
        <v>0</v>
      </c>
      <c r="I151" s="22">
        <v>0</v>
      </c>
      <c r="J151" s="25">
        <f>TRUNC(I151*D151,1)</f>
        <v>0</v>
      </c>
      <c r="K151" s="22">
        <f t="shared" si="32"/>
        <v>264500</v>
      </c>
      <c r="L151" s="25">
        <f t="shared" si="32"/>
        <v>264500</v>
      </c>
      <c r="M151" s="19" t="s">
        <v>52</v>
      </c>
      <c r="N151" s="1" t="s">
        <v>195</v>
      </c>
      <c r="O151" s="1" t="s">
        <v>653</v>
      </c>
      <c r="P151" s="1" t="s">
        <v>65</v>
      </c>
      <c r="Q151" s="1" t="s">
        <v>65</v>
      </c>
      <c r="R151" s="1" t="s">
        <v>65</v>
      </c>
      <c r="S151">
        <v>0</v>
      </c>
      <c r="T151">
        <v>0</v>
      </c>
      <c r="U151">
        <v>0.05</v>
      </c>
      <c r="AV151" s="1" t="s">
        <v>52</v>
      </c>
      <c r="AW151" s="1" t="s">
        <v>800</v>
      </c>
      <c r="AX151" s="1" t="s">
        <v>52</v>
      </c>
      <c r="AY151" s="1" t="s">
        <v>52</v>
      </c>
      <c r="AZ151" s="1" t="s">
        <v>52</v>
      </c>
    </row>
    <row r="152" spans="1:52" ht="30" customHeight="1" x14ac:dyDescent="0.3">
      <c r="A152" s="19" t="s">
        <v>625</v>
      </c>
      <c r="B152" s="19" t="s">
        <v>607</v>
      </c>
      <c r="C152" s="19" t="s">
        <v>608</v>
      </c>
      <c r="D152" s="20">
        <v>2</v>
      </c>
      <c r="E152" s="22">
        <f>단가대비표!O92</f>
        <v>0</v>
      </c>
      <c r="F152" s="25">
        <f>TRUNC(E152*D152,1)</f>
        <v>0</v>
      </c>
      <c r="G152" s="22">
        <f>단가대비표!P92</f>
        <v>226122</v>
      </c>
      <c r="H152" s="25">
        <f>TRUNC(G152*D152,1)</f>
        <v>452244</v>
      </c>
      <c r="I152" s="22">
        <f>단가대비표!V92</f>
        <v>0</v>
      </c>
      <c r="J152" s="25">
        <f>TRUNC(I152*D152,1)</f>
        <v>0</v>
      </c>
      <c r="K152" s="22">
        <f t="shared" si="32"/>
        <v>226122</v>
      </c>
      <c r="L152" s="25">
        <f t="shared" si="32"/>
        <v>452244</v>
      </c>
      <c r="M152" s="19" t="s">
        <v>801</v>
      </c>
      <c r="N152" s="1" t="s">
        <v>195</v>
      </c>
      <c r="O152" s="1" t="s">
        <v>626</v>
      </c>
      <c r="P152" s="1" t="s">
        <v>65</v>
      </c>
      <c r="Q152" s="1" t="s">
        <v>65</v>
      </c>
      <c r="R152" s="1" t="s">
        <v>64</v>
      </c>
      <c r="W152">
        <v>2</v>
      </c>
      <c r="AV152" s="1" t="s">
        <v>52</v>
      </c>
      <c r="AW152" s="1" t="s">
        <v>802</v>
      </c>
      <c r="AX152" s="1" t="s">
        <v>52</v>
      </c>
      <c r="AY152" s="1" t="s">
        <v>52</v>
      </c>
      <c r="AZ152" s="1" t="s">
        <v>52</v>
      </c>
    </row>
    <row r="153" spans="1:52" ht="30" customHeight="1" x14ac:dyDescent="0.3">
      <c r="A153" s="19" t="s">
        <v>606</v>
      </c>
      <c r="B153" s="19" t="s">
        <v>607</v>
      </c>
      <c r="C153" s="19" t="s">
        <v>608</v>
      </c>
      <c r="D153" s="20">
        <v>2</v>
      </c>
      <c r="E153" s="22">
        <f>단가대비표!O91</f>
        <v>0</v>
      </c>
      <c r="F153" s="25">
        <f>TRUNC(E153*D153,1)</f>
        <v>0</v>
      </c>
      <c r="G153" s="22">
        <f>단가대비표!P91</f>
        <v>172068</v>
      </c>
      <c r="H153" s="25">
        <f>TRUNC(G153*D153,1)</f>
        <v>344136</v>
      </c>
      <c r="I153" s="22">
        <f>단가대비표!V91</f>
        <v>0</v>
      </c>
      <c r="J153" s="25">
        <f>TRUNC(I153*D153,1)</f>
        <v>0</v>
      </c>
      <c r="K153" s="22">
        <f t="shared" si="32"/>
        <v>172068</v>
      </c>
      <c r="L153" s="25">
        <f t="shared" si="32"/>
        <v>344136</v>
      </c>
      <c r="M153" s="19" t="s">
        <v>801</v>
      </c>
      <c r="N153" s="1" t="s">
        <v>195</v>
      </c>
      <c r="O153" s="1" t="s">
        <v>609</v>
      </c>
      <c r="P153" s="1" t="s">
        <v>65</v>
      </c>
      <c r="Q153" s="1" t="s">
        <v>65</v>
      </c>
      <c r="R153" s="1" t="s">
        <v>64</v>
      </c>
      <c r="W153">
        <v>2</v>
      </c>
      <c r="AV153" s="1" t="s">
        <v>52</v>
      </c>
      <c r="AW153" s="1" t="s">
        <v>803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19" t="s">
        <v>675</v>
      </c>
      <c r="B154" s="19" t="s">
        <v>804</v>
      </c>
      <c r="C154" s="19" t="s">
        <v>429</v>
      </c>
      <c r="D154" s="20">
        <v>1</v>
      </c>
      <c r="E154" s="22">
        <v>0</v>
      </c>
      <c r="F154" s="25">
        <f>TRUNC(E154*D154,1)</f>
        <v>0</v>
      </c>
      <c r="G154" s="22">
        <v>0</v>
      </c>
      <c r="H154" s="25">
        <f>TRUNC(G154*D154,1)</f>
        <v>0</v>
      </c>
      <c r="I154" s="22">
        <f>TRUNC(SUMIF(W150:W154, RIGHTB(O154, 1), H150:H154)*U154, 2)</f>
        <v>23891.4</v>
      </c>
      <c r="J154" s="25">
        <f>TRUNC(I154*D154,1)</f>
        <v>23891.4</v>
      </c>
      <c r="K154" s="22">
        <f t="shared" si="32"/>
        <v>23891.4</v>
      </c>
      <c r="L154" s="25">
        <f t="shared" si="32"/>
        <v>23891.4</v>
      </c>
      <c r="M154" s="19" t="s">
        <v>52</v>
      </c>
      <c r="N154" s="1" t="s">
        <v>195</v>
      </c>
      <c r="O154" s="1" t="s">
        <v>723</v>
      </c>
      <c r="P154" s="1" t="s">
        <v>65</v>
      </c>
      <c r="Q154" s="1" t="s">
        <v>65</v>
      </c>
      <c r="R154" s="1" t="s">
        <v>65</v>
      </c>
      <c r="S154">
        <v>1</v>
      </c>
      <c r="T154">
        <v>2</v>
      </c>
      <c r="U154">
        <v>0.03</v>
      </c>
      <c r="AV154" s="1" t="s">
        <v>52</v>
      </c>
      <c r="AW154" s="1" t="s">
        <v>805</v>
      </c>
      <c r="AX154" s="1" t="s">
        <v>52</v>
      </c>
      <c r="AY154" s="1" t="s">
        <v>52</v>
      </c>
      <c r="AZ154" s="1" t="s">
        <v>52</v>
      </c>
    </row>
    <row r="155" spans="1:52" ht="30" customHeight="1" x14ac:dyDescent="0.3">
      <c r="A155" s="19" t="s">
        <v>586</v>
      </c>
      <c r="B155" s="19" t="s">
        <v>52</v>
      </c>
      <c r="C155" s="19" t="s">
        <v>52</v>
      </c>
      <c r="D155" s="20"/>
      <c r="E155" s="22"/>
      <c r="F155" s="25">
        <f>TRUNC(SUMIF(N150:N154, N149, F150:F154),0)</f>
        <v>5554500</v>
      </c>
      <c r="G155" s="22"/>
      <c r="H155" s="25">
        <f>TRUNC(SUMIF(N150:N154, N149, H150:H154),0)</f>
        <v>796380</v>
      </c>
      <c r="I155" s="22"/>
      <c r="J155" s="25">
        <f>TRUNC(SUMIF(N150:N154, N149, J150:J154),0)</f>
        <v>23891</v>
      </c>
      <c r="K155" s="22"/>
      <c r="L155" s="25">
        <f>F155+H155+J155</f>
        <v>6374771</v>
      </c>
      <c r="M155" s="19" t="s">
        <v>52</v>
      </c>
      <c r="N155" s="1" t="s">
        <v>83</v>
      </c>
      <c r="O155" s="1" t="s">
        <v>83</v>
      </c>
      <c r="P155" s="1" t="s">
        <v>52</v>
      </c>
      <c r="Q155" s="1" t="s">
        <v>52</v>
      </c>
      <c r="R155" s="1" t="s">
        <v>52</v>
      </c>
      <c r="AV155" s="1" t="s">
        <v>52</v>
      </c>
      <c r="AW155" s="1" t="s">
        <v>52</v>
      </c>
      <c r="AX155" s="1" t="s">
        <v>52</v>
      </c>
      <c r="AY155" s="1" t="s">
        <v>52</v>
      </c>
      <c r="AZ155" s="1" t="s">
        <v>52</v>
      </c>
    </row>
    <row r="156" spans="1:52" ht="30" customHeight="1" x14ac:dyDescent="0.3">
      <c r="A156" s="20"/>
      <c r="B156" s="20"/>
      <c r="C156" s="20"/>
      <c r="D156" s="20"/>
      <c r="E156" s="22"/>
      <c r="F156" s="25"/>
      <c r="G156" s="22"/>
      <c r="H156" s="25"/>
      <c r="I156" s="22"/>
      <c r="J156" s="25"/>
      <c r="K156" s="22"/>
      <c r="L156" s="25"/>
      <c r="M156" s="20"/>
    </row>
    <row r="157" spans="1:52" ht="30" customHeight="1" x14ac:dyDescent="0.3">
      <c r="A157" s="16" t="s">
        <v>806</v>
      </c>
      <c r="B157" s="17"/>
      <c r="C157" s="17"/>
      <c r="D157" s="17"/>
      <c r="E157" s="21"/>
      <c r="F157" s="24"/>
      <c r="G157" s="21"/>
      <c r="H157" s="24"/>
      <c r="I157" s="21"/>
      <c r="J157" s="24"/>
      <c r="K157" s="21"/>
      <c r="L157" s="24"/>
      <c r="M157" s="18"/>
      <c r="N157" s="1" t="s">
        <v>226</v>
      </c>
    </row>
    <row r="158" spans="1:52" ht="30" customHeight="1" x14ac:dyDescent="0.3">
      <c r="A158" s="19" t="s">
        <v>808</v>
      </c>
      <c r="B158" s="19" t="s">
        <v>809</v>
      </c>
      <c r="C158" s="19" t="s">
        <v>714</v>
      </c>
      <c r="D158" s="20">
        <v>0.06</v>
      </c>
      <c r="E158" s="22">
        <f>단가대비표!O73</f>
        <v>9999</v>
      </c>
      <c r="F158" s="25">
        <f>TRUNC(E158*D158,1)</f>
        <v>599.9</v>
      </c>
      <c r="G158" s="22">
        <f>단가대비표!P73</f>
        <v>0</v>
      </c>
      <c r="H158" s="25">
        <f>TRUNC(G158*D158,1)</f>
        <v>0</v>
      </c>
      <c r="I158" s="22">
        <f>단가대비표!V73</f>
        <v>0</v>
      </c>
      <c r="J158" s="25">
        <f>TRUNC(I158*D158,1)</f>
        <v>0</v>
      </c>
      <c r="K158" s="22">
        <f>TRUNC(E158+G158+I158,1)</f>
        <v>9999</v>
      </c>
      <c r="L158" s="25">
        <f>TRUNC(F158+H158+J158,1)</f>
        <v>599.9</v>
      </c>
      <c r="M158" s="19" t="s">
        <v>52</v>
      </c>
      <c r="N158" s="1" t="s">
        <v>226</v>
      </c>
      <c r="O158" s="1" t="s">
        <v>810</v>
      </c>
      <c r="P158" s="1" t="s">
        <v>65</v>
      </c>
      <c r="Q158" s="1" t="s">
        <v>65</v>
      </c>
      <c r="R158" s="1" t="s">
        <v>64</v>
      </c>
      <c r="AV158" s="1" t="s">
        <v>52</v>
      </c>
      <c r="AW158" s="1" t="s">
        <v>811</v>
      </c>
      <c r="AX158" s="1" t="s">
        <v>52</v>
      </c>
      <c r="AY158" s="1" t="s">
        <v>52</v>
      </c>
      <c r="AZ158" s="1" t="s">
        <v>52</v>
      </c>
    </row>
    <row r="159" spans="1:52" ht="30" customHeight="1" x14ac:dyDescent="0.3">
      <c r="A159" s="19" t="s">
        <v>812</v>
      </c>
      <c r="B159" s="19" t="s">
        <v>813</v>
      </c>
      <c r="C159" s="19" t="s">
        <v>224</v>
      </c>
      <c r="D159" s="20">
        <v>1</v>
      </c>
      <c r="E159" s="22">
        <f>일위대가목록!E85</f>
        <v>0</v>
      </c>
      <c r="F159" s="25">
        <f>TRUNC(E159*D159,1)</f>
        <v>0</v>
      </c>
      <c r="G159" s="22">
        <f>일위대가목록!F85</f>
        <v>5228</v>
      </c>
      <c r="H159" s="25">
        <f>TRUNC(G159*D159,1)</f>
        <v>5228</v>
      </c>
      <c r="I159" s="22">
        <f>일위대가목록!G85</f>
        <v>0</v>
      </c>
      <c r="J159" s="25">
        <f>TRUNC(I159*D159,1)</f>
        <v>0</v>
      </c>
      <c r="K159" s="22">
        <f>TRUNC(E159+G159+I159,1)</f>
        <v>5228</v>
      </c>
      <c r="L159" s="25">
        <f>TRUNC(F159+H159+J159,1)</f>
        <v>5228</v>
      </c>
      <c r="M159" s="19" t="s">
        <v>814</v>
      </c>
      <c r="N159" s="1" t="s">
        <v>226</v>
      </c>
      <c r="O159" s="1" t="s">
        <v>815</v>
      </c>
      <c r="P159" s="1" t="s">
        <v>64</v>
      </c>
      <c r="Q159" s="1" t="s">
        <v>65</v>
      </c>
      <c r="R159" s="1" t="s">
        <v>65</v>
      </c>
      <c r="AV159" s="1" t="s">
        <v>52</v>
      </c>
      <c r="AW159" s="1" t="s">
        <v>816</v>
      </c>
      <c r="AX159" s="1" t="s">
        <v>52</v>
      </c>
      <c r="AY159" s="1" t="s">
        <v>52</v>
      </c>
      <c r="AZ159" s="1" t="s">
        <v>52</v>
      </c>
    </row>
    <row r="160" spans="1:52" ht="30" customHeight="1" x14ac:dyDescent="0.3">
      <c r="A160" s="19" t="s">
        <v>586</v>
      </c>
      <c r="B160" s="19" t="s">
        <v>52</v>
      </c>
      <c r="C160" s="19" t="s">
        <v>52</v>
      </c>
      <c r="D160" s="20"/>
      <c r="E160" s="22"/>
      <c r="F160" s="25">
        <f>TRUNC(SUMIF(N158:N159, N157, F158:F159),0)</f>
        <v>599</v>
      </c>
      <c r="G160" s="22"/>
      <c r="H160" s="25">
        <f>TRUNC(SUMIF(N158:N159, N157, H158:H159),0)</f>
        <v>5228</v>
      </c>
      <c r="I160" s="22"/>
      <c r="J160" s="25">
        <f>TRUNC(SUMIF(N158:N159, N157, J158:J159),0)</f>
        <v>0</v>
      </c>
      <c r="K160" s="22"/>
      <c r="L160" s="25">
        <f>F160+H160+J160</f>
        <v>5827</v>
      </c>
      <c r="M160" s="19" t="s">
        <v>52</v>
      </c>
      <c r="N160" s="1" t="s">
        <v>83</v>
      </c>
      <c r="O160" s="1" t="s">
        <v>83</v>
      </c>
      <c r="P160" s="1" t="s">
        <v>52</v>
      </c>
      <c r="Q160" s="1" t="s">
        <v>52</v>
      </c>
      <c r="R160" s="1" t="s">
        <v>52</v>
      </c>
      <c r="AV160" s="1" t="s">
        <v>52</v>
      </c>
      <c r="AW160" s="1" t="s">
        <v>52</v>
      </c>
      <c r="AX160" s="1" t="s">
        <v>52</v>
      </c>
      <c r="AY160" s="1" t="s">
        <v>52</v>
      </c>
      <c r="AZ160" s="1" t="s">
        <v>52</v>
      </c>
    </row>
    <row r="161" spans="1:52" ht="30" customHeight="1" x14ac:dyDescent="0.3">
      <c r="A161" s="20"/>
      <c r="B161" s="20"/>
      <c r="C161" s="20"/>
      <c r="D161" s="20"/>
      <c r="E161" s="22"/>
      <c r="F161" s="25"/>
      <c r="G161" s="22"/>
      <c r="H161" s="25"/>
      <c r="I161" s="22"/>
      <c r="J161" s="25"/>
      <c r="K161" s="22"/>
      <c r="L161" s="25"/>
      <c r="M161" s="20"/>
    </row>
    <row r="162" spans="1:52" ht="30" customHeight="1" x14ac:dyDescent="0.3">
      <c r="A162" s="16" t="s">
        <v>817</v>
      </c>
      <c r="B162" s="17"/>
      <c r="C162" s="17"/>
      <c r="D162" s="17"/>
      <c r="E162" s="21"/>
      <c r="F162" s="24"/>
      <c r="G162" s="21"/>
      <c r="H162" s="24"/>
      <c r="I162" s="21"/>
      <c r="J162" s="24"/>
      <c r="K162" s="21"/>
      <c r="L162" s="24"/>
      <c r="M162" s="18"/>
      <c r="N162" s="1" t="s">
        <v>233</v>
      </c>
    </row>
    <row r="163" spans="1:52" ht="30" customHeight="1" x14ac:dyDescent="0.3">
      <c r="A163" s="19" t="s">
        <v>818</v>
      </c>
      <c r="B163" s="19" t="s">
        <v>819</v>
      </c>
      <c r="C163" s="19" t="s">
        <v>224</v>
      </c>
      <c r="D163" s="20">
        <v>1.9950000000000001</v>
      </c>
      <c r="E163" s="22">
        <f>단가대비표!O78</f>
        <v>16160</v>
      </c>
      <c r="F163" s="25">
        <f>TRUNC(E163*D163,1)</f>
        <v>32239.200000000001</v>
      </c>
      <c r="G163" s="22">
        <f>단가대비표!P78</f>
        <v>0</v>
      </c>
      <c r="H163" s="25">
        <f>TRUNC(G163*D163,1)</f>
        <v>0</v>
      </c>
      <c r="I163" s="22">
        <f>단가대비표!V78</f>
        <v>0</v>
      </c>
      <c r="J163" s="25">
        <f>TRUNC(I163*D163,1)</f>
        <v>0</v>
      </c>
      <c r="K163" s="22">
        <f t="shared" ref="K163:L167" si="33">TRUNC(E163+G163+I163,1)</f>
        <v>16160</v>
      </c>
      <c r="L163" s="25">
        <f t="shared" si="33"/>
        <v>32239.200000000001</v>
      </c>
      <c r="M163" s="19" t="s">
        <v>52</v>
      </c>
      <c r="N163" s="1" t="s">
        <v>233</v>
      </c>
      <c r="O163" s="1" t="s">
        <v>820</v>
      </c>
      <c r="P163" s="1" t="s">
        <v>65</v>
      </c>
      <c r="Q163" s="1" t="s">
        <v>65</v>
      </c>
      <c r="R163" s="1" t="s">
        <v>64</v>
      </c>
      <c r="AV163" s="1" t="s">
        <v>52</v>
      </c>
      <c r="AW163" s="1" t="s">
        <v>821</v>
      </c>
      <c r="AX163" s="1" t="s">
        <v>52</v>
      </c>
      <c r="AY163" s="1" t="s">
        <v>52</v>
      </c>
      <c r="AZ163" s="1" t="s">
        <v>52</v>
      </c>
    </row>
    <row r="164" spans="1:52" ht="30" customHeight="1" x14ac:dyDescent="0.3">
      <c r="A164" s="19" t="s">
        <v>822</v>
      </c>
      <c r="B164" s="19" t="s">
        <v>823</v>
      </c>
      <c r="C164" s="19" t="s">
        <v>251</v>
      </c>
      <c r="D164" s="20">
        <v>4</v>
      </c>
      <c r="E164" s="22">
        <f>단가대비표!O62</f>
        <v>160</v>
      </c>
      <c r="F164" s="25">
        <f>TRUNC(E164*D164,1)</f>
        <v>640</v>
      </c>
      <c r="G164" s="22">
        <f>단가대비표!P62</f>
        <v>0</v>
      </c>
      <c r="H164" s="25">
        <f>TRUNC(G164*D164,1)</f>
        <v>0</v>
      </c>
      <c r="I164" s="22">
        <f>단가대비표!V62</f>
        <v>0</v>
      </c>
      <c r="J164" s="25">
        <f>TRUNC(I164*D164,1)</f>
        <v>0</v>
      </c>
      <c r="K164" s="22">
        <f t="shared" si="33"/>
        <v>160</v>
      </c>
      <c r="L164" s="25">
        <f t="shared" si="33"/>
        <v>640</v>
      </c>
      <c r="M164" s="19" t="s">
        <v>52</v>
      </c>
      <c r="N164" s="1" t="s">
        <v>233</v>
      </c>
      <c r="O164" s="1" t="s">
        <v>824</v>
      </c>
      <c r="P164" s="1" t="s">
        <v>65</v>
      </c>
      <c r="Q164" s="1" t="s">
        <v>65</v>
      </c>
      <c r="R164" s="1" t="s">
        <v>64</v>
      </c>
      <c r="AV164" s="1" t="s">
        <v>52</v>
      </c>
      <c r="AW164" s="1" t="s">
        <v>825</v>
      </c>
      <c r="AX164" s="1" t="s">
        <v>52</v>
      </c>
      <c r="AY164" s="1" t="s">
        <v>52</v>
      </c>
      <c r="AZ164" s="1" t="s">
        <v>52</v>
      </c>
    </row>
    <row r="165" spans="1:52" ht="30" customHeight="1" x14ac:dyDescent="0.3">
      <c r="A165" s="19" t="s">
        <v>826</v>
      </c>
      <c r="B165" s="19" t="s">
        <v>827</v>
      </c>
      <c r="C165" s="19" t="s">
        <v>251</v>
      </c>
      <c r="D165" s="20">
        <v>4</v>
      </c>
      <c r="E165" s="22">
        <f>일위대가목록!E86</f>
        <v>137</v>
      </c>
      <c r="F165" s="25">
        <f>TRUNC(E165*D165,1)</f>
        <v>548</v>
      </c>
      <c r="G165" s="22">
        <f>일위대가목록!F86</f>
        <v>235</v>
      </c>
      <c r="H165" s="25">
        <f>TRUNC(G165*D165,1)</f>
        <v>940</v>
      </c>
      <c r="I165" s="22">
        <f>일위대가목록!G86</f>
        <v>9</v>
      </c>
      <c r="J165" s="25">
        <f>TRUNC(I165*D165,1)</f>
        <v>36</v>
      </c>
      <c r="K165" s="22">
        <f t="shared" si="33"/>
        <v>381</v>
      </c>
      <c r="L165" s="25">
        <f t="shared" si="33"/>
        <v>1524</v>
      </c>
      <c r="M165" s="19" t="s">
        <v>828</v>
      </c>
      <c r="N165" s="1" t="s">
        <v>233</v>
      </c>
      <c r="O165" s="1" t="s">
        <v>829</v>
      </c>
      <c r="P165" s="1" t="s">
        <v>64</v>
      </c>
      <c r="Q165" s="1" t="s">
        <v>65</v>
      </c>
      <c r="R165" s="1" t="s">
        <v>65</v>
      </c>
      <c r="AV165" s="1" t="s">
        <v>52</v>
      </c>
      <c r="AW165" s="1" t="s">
        <v>830</v>
      </c>
      <c r="AX165" s="1" t="s">
        <v>52</v>
      </c>
      <c r="AY165" s="1" t="s">
        <v>52</v>
      </c>
      <c r="AZ165" s="1" t="s">
        <v>52</v>
      </c>
    </row>
    <row r="166" spans="1:52" ht="30" customHeight="1" x14ac:dyDescent="0.3">
      <c r="A166" s="19" t="s">
        <v>831</v>
      </c>
      <c r="B166" s="19" t="s">
        <v>832</v>
      </c>
      <c r="C166" s="19" t="s">
        <v>619</v>
      </c>
      <c r="D166" s="20">
        <v>5.3010000000000002</v>
      </c>
      <c r="E166" s="22">
        <f>일위대가목록!E87</f>
        <v>142</v>
      </c>
      <c r="F166" s="25">
        <f>TRUNC(E166*D166,1)</f>
        <v>752.7</v>
      </c>
      <c r="G166" s="22">
        <f>일위대가목록!F87</f>
        <v>7109</v>
      </c>
      <c r="H166" s="25">
        <f>TRUNC(G166*D166,1)</f>
        <v>37684.800000000003</v>
      </c>
      <c r="I166" s="22">
        <f>일위대가목록!G87</f>
        <v>142</v>
      </c>
      <c r="J166" s="25">
        <f>TRUNC(I166*D166,1)</f>
        <v>752.7</v>
      </c>
      <c r="K166" s="22">
        <f t="shared" si="33"/>
        <v>7393</v>
      </c>
      <c r="L166" s="25">
        <f t="shared" si="33"/>
        <v>39190.199999999997</v>
      </c>
      <c r="M166" s="19" t="s">
        <v>833</v>
      </c>
      <c r="N166" s="1" t="s">
        <v>233</v>
      </c>
      <c r="O166" s="1" t="s">
        <v>834</v>
      </c>
      <c r="P166" s="1" t="s">
        <v>64</v>
      </c>
      <c r="Q166" s="1" t="s">
        <v>65</v>
      </c>
      <c r="R166" s="1" t="s">
        <v>65</v>
      </c>
      <c r="AV166" s="1" t="s">
        <v>52</v>
      </c>
      <c r="AW166" s="1" t="s">
        <v>835</v>
      </c>
      <c r="AX166" s="1" t="s">
        <v>52</v>
      </c>
      <c r="AY166" s="1" t="s">
        <v>52</v>
      </c>
      <c r="AZ166" s="1" t="s">
        <v>52</v>
      </c>
    </row>
    <row r="167" spans="1:52" ht="30" customHeight="1" x14ac:dyDescent="0.3">
      <c r="A167" s="19" t="s">
        <v>146</v>
      </c>
      <c r="B167" s="19" t="s">
        <v>836</v>
      </c>
      <c r="C167" s="19" t="s">
        <v>619</v>
      </c>
      <c r="D167" s="20">
        <v>-0.26500000000000001</v>
      </c>
      <c r="E167" s="22">
        <f>단가대비표!O19</f>
        <v>1377.5</v>
      </c>
      <c r="F167" s="25">
        <f>TRUNC(E167*D167,1)</f>
        <v>-365</v>
      </c>
      <c r="G167" s="22">
        <f>단가대비표!P19</f>
        <v>0</v>
      </c>
      <c r="H167" s="25">
        <f>TRUNC(G167*D167,1)</f>
        <v>0</v>
      </c>
      <c r="I167" s="22">
        <f>단가대비표!V19</f>
        <v>0</v>
      </c>
      <c r="J167" s="25">
        <f>TRUNC(I167*D167,1)</f>
        <v>0</v>
      </c>
      <c r="K167" s="22">
        <f t="shared" si="33"/>
        <v>1377.5</v>
      </c>
      <c r="L167" s="25">
        <f t="shared" si="33"/>
        <v>-365</v>
      </c>
      <c r="M167" s="19" t="s">
        <v>148</v>
      </c>
      <c r="N167" s="1" t="s">
        <v>233</v>
      </c>
      <c r="O167" s="1" t="s">
        <v>837</v>
      </c>
      <c r="P167" s="1" t="s">
        <v>65</v>
      </c>
      <c r="Q167" s="1" t="s">
        <v>65</v>
      </c>
      <c r="R167" s="1" t="s">
        <v>64</v>
      </c>
      <c r="AV167" s="1" t="s">
        <v>52</v>
      </c>
      <c r="AW167" s="1" t="s">
        <v>838</v>
      </c>
      <c r="AX167" s="1" t="s">
        <v>52</v>
      </c>
      <c r="AY167" s="1" t="s">
        <v>52</v>
      </c>
      <c r="AZ167" s="1" t="s">
        <v>52</v>
      </c>
    </row>
    <row r="168" spans="1:52" ht="30" customHeight="1" x14ac:dyDescent="0.3">
      <c r="A168" s="19" t="s">
        <v>586</v>
      </c>
      <c r="B168" s="19" t="s">
        <v>52</v>
      </c>
      <c r="C168" s="19" t="s">
        <v>52</v>
      </c>
      <c r="D168" s="20"/>
      <c r="E168" s="22"/>
      <c r="F168" s="25">
        <f>TRUNC(SUMIF(N163:N167, N162, F163:F167),0)</f>
        <v>33814</v>
      </c>
      <c r="G168" s="22"/>
      <c r="H168" s="25">
        <f>TRUNC(SUMIF(N163:N167, N162, H163:H167),0)</f>
        <v>38624</v>
      </c>
      <c r="I168" s="22"/>
      <c r="J168" s="25">
        <f>TRUNC(SUMIF(N163:N167, N162, J163:J167),0)</f>
        <v>788</v>
      </c>
      <c r="K168" s="22"/>
      <c r="L168" s="25">
        <f>F168+H168+J168</f>
        <v>73226</v>
      </c>
      <c r="M168" s="19" t="s">
        <v>52</v>
      </c>
      <c r="N168" s="1" t="s">
        <v>83</v>
      </c>
      <c r="O168" s="1" t="s">
        <v>83</v>
      </c>
      <c r="P168" s="1" t="s">
        <v>52</v>
      </c>
      <c r="Q168" s="1" t="s">
        <v>52</v>
      </c>
      <c r="R168" s="1" t="s">
        <v>52</v>
      </c>
      <c r="AV168" s="1" t="s">
        <v>52</v>
      </c>
      <c r="AW168" s="1" t="s">
        <v>52</v>
      </c>
      <c r="AX168" s="1" t="s">
        <v>52</v>
      </c>
      <c r="AY168" s="1" t="s">
        <v>52</v>
      </c>
      <c r="AZ168" s="1" t="s">
        <v>52</v>
      </c>
    </row>
    <row r="169" spans="1:52" ht="30" customHeight="1" x14ac:dyDescent="0.3">
      <c r="A169" s="20"/>
      <c r="B169" s="20"/>
      <c r="C169" s="20"/>
      <c r="D169" s="20"/>
      <c r="E169" s="22"/>
      <c r="F169" s="25"/>
      <c r="G169" s="22"/>
      <c r="H169" s="25"/>
      <c r="I169" s="22"/>
      <c r="J169" s="25"/>
      <c r="K169" s="22"/>
      <c r="L169" s="25"/>
      <c r="M169" s="20"/>
    </row>
    <row r="170" spans="1:52" ht="30" customHeight="1" x14ac:dyDescent="0.3">
      <c r="A170" s="16" t="s">
        <v>839</v>
      </c>
      <c r="B170" s="17"/>
      <c r="C170" s="17"/>
      <c r="D170" s="17"/>
      <c r="E170" s="21"/>
      <c r="F170" s="24"/>
      <c r="G170" s="21"/>
      <c r="H170" s="24"/>
      <c r="I170" s="21"/>
      <c r="J170" s="24"/>
      <c r="K170" s="21"/>
      <c r="L170" s="24"/>
      <c r="M170" s="18"/>
      <c r="N170" s="1" t="s">
        <v>238</v>
      </c>
    </row>
    <row r="171" spans="1:52" ht="30" customHeight="1" x14ac:dyDescent="0.3">
      <c r="A171" s="19" t="s">
        <v>840</v>
      </c>
      <c r="B171" s="19" t="s">
        <v>841</v>
      </c>
      <c r="C171" s="19" t="s">
        <v>842</v>
      </c>
      <c r="D171" s="20">
        <v>10.729200000000001</v>
      </c>
      <c r="E171" s="22">
        <f>단가대비표!O25</f>
        <v>6800</v>
      </c>
      <c r="F171" s="25">
        <f t="shared" ref="F171:F178" si="34">TRUNC(E171*D171,1)</f>
        <v>72958.5</v>
      </c>
      <c r="G171" s="22">
        <f>단가대비표!P25</f>
        <v>0</v>
      </c>
      <c r="H171" s="25">
        <f t="shared" ref="H171:H178" si="35">TRUNC(G171*D171,1)</f>
        <v>0</v>
      </c>
      <c r="I171" s="22">
        <f>단가대비표!V25</f>
        <v>0</v>
      </c>
      <c r="J171" s="25">
        <f t="shared" ref="J171:J178" si="36">TRUNC(I171*D171,1)</f>
        <v>0</v>
      </c>
      <c r="K171" s="22">
        <f t="shared" ref="K171:L178" si="37">TRUNC(E171+G171+I171,1)</f>
        <v>6800</v>
      </c>
      <c r="L171" s="25">
        <f t="shared" si="37"/>
        <v>72958.5</v>
      </c>
      <c r="M171" s="19" t="s">
        <v>52</v>
      </c>
      <c r="N171" s="1" t="s">
        <v>238</v>
      </c>
      <c r="O171" s="1" t="s">
        <v>843</v>
      </c>
      <c r="P171" s="1" t="s">
        <v>65</v>
      </c>
      <c r="Q171" s="1" t="s">
        <v>65</v>
      </c>
      <c r="R171" s="1" t="s">
        <v>64</v>
      </c>
      <c r="AV171" s="1" t="s">
        <v>52</v>
      </c>
      <c r="AW171" s="1" t="s">
        <v>844</v>
      </c>
      <c r="AX171" s="1" t="s">
        <v>52</v>
      </c>
      <c r="AY171" s="1" t="s">
        <v>52</v>
      </c>
      <c r="AZ171" s="1" t="s">
        <v>52</v>
      </c>
    </row>
    <row r="172" spans="1:52" ht="30" customHeight="1" x14ac:dyDescent="0.3">
      <c r="A172" s="19" t="s">
        <v>845</v>
      </c>
      <c r="B172" s="19" t="s">
        <v>846</v>
      </c>
      <c r="C172" s="19" t="s">
        <v>619</v>
      </c>
      <c r="D172" s="20">
        <v>0.628</v>
      </c>
      <c r="E172" s="22">
        <f>단가대비표!O30</f>
        <v>4200</v>
      </c>
      <c r="F172" s="25">
        <f t="shared" si="34"/>
        <v>2637.6</v>
      </c>
      <c r="G172" s="22">
        <f>단가대비표!P30</f>
        <v>0</v>
      </c>
      <c r="H172" s="25">
        <f t="shared" si="35"/>
        <v>0</v>
      </c>
      <c r="I172" s="22">
        <f>단가대비표!V30</f>
        <v>0</v>
      </c>
      <c r="J172" s="25">
        <f t="shared" si="36"/>
        <v>0</v>
      </c>
      <c r="K172" s="22">
        <f t="shared" si="37"/>
        <v>4200</v>
      </c>
      <c r="L172" s="25">
        <f t="shared" si="37"/>
        <v>2637.6</v>
      </c>
      <c r="M172" s="19" t="s">
        <v>52</v>
      </c>
      <c r="N172" s="1" t="s">
        <v>238</v>
      </c>
      <c r="O172" s="1" t="s">
        <v>847</v>
      </c>
      <c r="P172" s="1" t="s">
        <v>65</v>
      </c>
      <c r="Q172" s="1" t="s">
        <v>65</v>
      </c>
      <c r="R172" s="1" t="s">
        <v>64</v>
      </c>
      <c r="AV172" s="1" t="s">
        <v>52</v>
      </c>
      <c r="AW172" s="1" t="s">
        <v>848</v>
      </c>
      <c r="AX172" s="1" t="s">
        <v>52</v>
      </c>
      <c r="AY172" s="1" t="s">
        <v>52</v>
      </c>
      <c r="AZ172" s="1" t="s">
        <v>52</v>
      </c>
    </row>
    <row r="173" spans="1:52" ht="30" customHeight="1" x14ac:dyDescent="0.3">
      <c r="A173" s="19" t="s">
        <v>822</v>
      </c>
      <c r="B173" s="19" t="s">
        <v>823</v>
      </c>
      <c r="C173" s="19" t="s">
        <v>251</v>
      </c>
      <c r="D173" s="20">
        <v>4</v>
      </c>
      <c r="E173" s="22">
        <f>단가대비표!O62</f>
        <v>160</v>
      </c>
      <c r="F173" s="25">
        <f t="shared" si="34"/>
        <v>640</v>
      </c>
      <c r="G173" s="22">
        <f>단가대비표!P62</f>
        <v>0</v>
      </c>
      <c r="H173" s="25">
        <f t="shared" si="35"/>
        <v>0</v>
      </c>
      <c r="I173" s="22">
        <f>단가대비표!V62</f>
        <v>0</v>
      </c>
      <c r="J173" s="25">
        <f t="shared" si="36"/>
        <v>0</v>
      </c>
      <c r="K173" s="22">
        <f t="shared" si="37"/>
        <v>160</v>
      </c>
      <c r="L173" s="25">
        <f t="shared" si="37"/>
        <v>640</v>
      </c>
      <c r="M173" s="19" t="s">
        <v>52</v>
      </c>
      <c r="N173" s="1" t="s">
        <v>238</v>
      </c>
      <c r="O173" s="1" t="s">
        <v>824</v>
      </c>
      <c r="P173" s="1" t="s">
        <v>65</v>
      </c>
      <c r="Q173" s="1" t="s">
        <v>65</v>
      </c>
      <c r="R173" s="1" t="s">
        <v>64</v>
      </c>
      <c r="AV173" s="1" t="s">
        <v>52</v>
      </c>
      <c r="AW173" s="1" t="s">
        <v>849</v>
      </c>
      <c r="AX173" s="1" t="s">
        <v>52</v>
      </c>
      <c r="AY173" s="1" t="s">
        <v>52</v>
      </c>
      <c r="AZ173" s="1" t="s">
        <v>52</v>
      </c>
    </row>
    <row r="174" spans="1:52" ht="30" customHeight="1" x14ac:dyDescent="0.3">
      <c r="A174" s="19" t="s">
        <v>826</v>
      </c>
      <c r="B174" s="19" t="s">
        <v>827</v>
      </c>
      <c r="C174" s="19" t="s">
        <v>251</v>
      </c>
      <c r="D174" s="20">
        <v>4</v>
      </c>
      <c r="E174" s="22">
        <f>일위대가목록!E86</f>
        <v>137</v>
      </c>
      <c r="F174" s="25">
        <f t="shared" si="34"/>
        <v>548</v>
      </c>
      <c r="G174" s="22">
        <f>일위대가목록!F86</f>
        <v>235</v>
      </c>
      <c r="H174" s="25">
        <f t="shared" si="35"/>
        <v>940</v>
      </c>
      <c r="I174" s="22">
        <f>일위대가목록!G86</f>
        <v>9</v>
      </c>
      <c r="J174" s="25">
        <f t="shared" si="36"/>
        <v>36</v>
      </c>
      <c r="K174" s="22">
        <f t="shared" si="37"/>
        <v>381</v>
      </c>
      <c r="L174" s="25">
        <f t="shared" si="37"/>
        <v>1524</v>
      </c>
      <c r="M174" s="19" t="s">
        <v>828</v>
      </c>
      <c r="N174" s="1" t="s">
        <v>238</v>
      </c>
      <c r="O174" s="1" t="s">
        <v>829</v>
      </c>
      <c r="P174" s="1" t="s">
        <v>64</v>
      </c>
      <c r="Q174" s="1" t="s">
        <v>65</v>
      </c>
      <c r="R174" s="1" t="s">
        <v>65</v>
      </c>
      <c r="AV174" s="1" t="s">
        <v>52</v>
      </c>
      <c r="AW174" s="1" t="s">
        <v>850</v>
      </c>
      <c r="AX174" s="1" t="s">
        <v>52</v>
      </c>
      <c r="AY174" s="1" t="s">
        <v>52</v>
      </c>
      <c r="AZ174" s="1" t="s">
        <v>52</v>
      </c>
    </row>
    <row r="175" spans="1:52" ht="30" customHeight="1" x14ac:dyDescent="0.3">
      <c r="A175" s="19" t="s">
        <v>319</v>
      </c>
      <c r="B175" s="19" t="s">
        <v>851</v>
      </c>
      <c r="C175" s="19" t="s">
        <v>73</v>
      </c>
      <c r="D175" s="20">
        <v>0.85</v>
      </c>
      <c r="E175" s="22">
        <f>단가대비표!O45</f>
        <v>41040</v>
      </c>
      <c r="F175" s="25">
        <f t="shared" si="34"/>
        <v>34884</v>
      </c>
      <c r="G175" s="22">
        <f>단가대비표!P45</f>
        <v>0</v>
      </c>
      <c r="H175" s="25">
        <f t="shared" si="35"/>
        <v>0</v>
      </c>
      <c r="I175" s="22">
        <f>단가대비표!V45</f>
        <v>0</v>
      </c>
      <c r="J175" s="25">
        <f t="shared" si="36"/>
        <v>0</v>
      </c>
      <c r="K175" s="22">
        <f t="shared" si="37"/>
        <v>41040</v>
      </c>
      <c r="L175" s="25">
        <f t="shared" si="37"/>
        <v>34884</v>
      </c>
      <c r="M175" s="19" t="s">
        <v>52</v>
      </c>
      <c r="N175" s="1" t="s">
        <v>238</v>
      </c>
      <c r="O175" s="1" t="s">
        <v>852</v>
      </c>
      <c r="P175" s="1" t="s">
        <v>65</v>
      </c>
      <c r="Q175" s="1" t="s">
        <v>65</v>
      </c>
      <c r="R175" s="1" t="s">
        <v>64</v>
      </c>
      <c r="AV175" s="1" t="s">
        <v>52</v>
      </c>
      <c r="AW175" s="1" t="s">
        <v>853</v>
      </c>
      <c r="AX175" s="1" t="s">
        <v>52</v>
      </c>
      <c r="AY175" s="1" t="s">
        <v>52</v>
      </c>
      <c r="AZ175" s="1" t="s">
        <v>52</v>
      </c>
    </row>
    <row r="176" spans="1:52" ht="30" customHeight="1" x14ac:dyDescent="0.3">
      <c r="A176" s="19" t="s">
        <v>854</v>
      </c>
      <c r="B176" s="19" t="s">
        <v>855</v>
      </c>
      <c r="C176" s="19" t="s">
        <v>73</v>
      </c>
      <c r="D176" s="20">
        <v>0.85</v>
      </c>
      <c r="E176" s="22">
        <f>일위대가목록!E89</f>
        <v>0</v>
      </c>
      <c r="F176" s="25">
        <f t="shared" si="34"/>
        <v>0</v>
      </c>
      <c r="G176" s="22">
        <f>일위대가목록!F89</f>
        <v>34363</v>
      </c>
      <c r="H176" s="25">
        <f t="shared" si="35"/>
        <v>29208.5</v>
      </c>
      <c r="I176" s="22">
        <f>일위대가목록!G89</f>
        <v>0</v>
      </c>
      <c r="J176" s="25">
        <f t="shared" si="36"/>
        <v>0</v>
      </c>
      <c r="K176" s="22">
        <f t="shared" si="37"/>
        <v>34363</v>
      </c>
      <c r="L176" s="25">
        <f t="shared" si="37"/>
        <v>29208.5</v>
      </c>
      <c r="M176" s="19" t="s">
        <v>856</v>
      </c>
      <c r="N176" s="1" t="s">
        <v>238</v>
      </c>
      <c r="O176" s="1" t="s">
        <v>857</v>
      </c>
      <c r="P176" s="1" t="s">
        <v>64</v>
      </c>
      <c r="Q176" s="1" t="s">
        <v>65</v>
      </c>
      <c r="R176" s="1" t="s">
        <v>65</v>
      </c>
      <c r="AV176" s="1" t="s">
        <v>52</v>
      </c>
      <c r="AW176" s="1" t="s">
        <v>858</v>
      </c>
      <c r="AX176" s="1" t="s">
        <v>52</v>
      </c>
      <c r="AY176" s="1" t="s">
        <v>52</v>
      </c>
      <c r="AZ176" s="1" t="s">
        <v>52</v>
      </c>
    </row>
    <row r="177" spans="1:52" ht="30" customHeight="1" x14ac:dyDescent="0.3">
      <c r="A177" s="19" t="s">
        <v>831</v>
      </c>
      <c r="B177" s="19" t="s">
        <v>832</v>
      </c>
      <c r="C177" s="19" t="s">
        <v>619</v>
      </c>
      <c r="D177" s="20">
        <v>10.3247</v>
      </c>
      <c r="E177" s="22">
        <f>일위대가목록!E87</f>
        <v>142</v>
      </c>
      <c r="F177" s="25">
        <f t="shared" si="34"/>
        <v>1466.1</v>
      </c>
      <c r="G177" s="22">
        <f>일위대가목록!F87</f>
        <v>7109</v>
      </c>
      <c r="H177" s="25">
        <f t="shared" si="35"/>
        <v>73398.2</v>
      </c>
      <c r="I177" s="22">
        <f>일위대가목록!G87</f>
        <v>142</v>
      </c>
      <c r="J177" s="25">
        <f t="shared" si="36"/>
        <v>1466.1</v>
      </c>
      <c r="K177" s="22">
        <f t="shared" si="37"/>
        <v>7393</v>
      </c>
      <c r="L177" s="25">
        <f t="shared" si="37"/>
        <v>76330.399999999994</v>
      </c>
      <c r="M177" s="19" t="s">
        <v>833</v>
      </c>
      <c r="N177" s="1" t="s">
        <v>238</v>
      </c>
      <c r="O177" s="1" t="s">
        <v>834</v>
      </c>
      <c r="P177" s="1" t="s">
        <v>64</v>
      </c>
      <c r="Q177" s="1" t="s">
        <v>65</v>
      </c>
      <c r="R177" s="1" t="s">
        <v>65</v>
      </c>
      <c r="AV177" s="1" t="s">
        <v>52</v>
      </c>
      <c r="AW177" s="1" t="s">
        <v>859</v>
      </c>
      <c r="AX177" s="1" t="s">
        <v>52</v>
      </c>
      <c r="AY177" s="1" t="s">
        <v>52</v>
      </c>
      <c r="AZ177" s="1" t="s">
        <v>52</v>
      </c>
    </row>
    <row r="178" spans="1:52" ht="30" customHeight="1" x14ac:dyDescent="0.3">
      <c r="A178" s="19" t="s">
        <v>146</v>
      </c>
      <c r="B178" s="19" t="s">
        <v>836</v>
      </c>
      <c r="C178" s="19" t="s">
        <v>619</v>
      </c>
      <c r="D178" s="20">
        <v>-1.0324</v>
      </c>
      <c r="E178" s="22">
        <f>단가대비표!O19</f>
        <v>1377.5</v>
      </c>
      <c r="F178" s="25">
        <f t="shared" si="34"/>
        <v>-1422.1</v>
      </c>
      <c r="G178" s="22">
        <f>단가대비표!P19</f>
        <v>0</v>
      </c>
      <c r="H178" s="25">
        <f t="shared" si="35"/>
        <v>0</v>
      </c>
      <c r="I178" s="22">
        <f>단가대비표!V19</f>
        <v>0</v>
      </c>
      <c r="J178" s="25">
        <f t="shared" si="36"/>
        <v>0</v>
      </c>
      <c r="K178" s="22">
        <f t="shared" si="37"/>
        <v>1377.5</v>
      </c>
      <c r="L178" s="25">
        <f t="shared" si="37"/>
        <v>-1422.1</v>
      </c>
      <c r="M178" s="19" t="s">
        <v>148</v>
      </c>
      <c r="N178" s="1" t="s">
        <v>238</v>
      </c>
      <c r="O178" s="1" t="s">
        <v>837</v>
      </c>
      <c r="P178" s="1" t="s">
        <v>65</v>
      </c>
      <c r="Q178" s="1" t="s">
        <v>65</v>
      </c>
      <c r="R178" s="1" t="s">
        <v>64</v>
      </c>
      <c r="AV178" s="1" t="s">
        <v>52</v>
      </c>
      <c r="AW178" s="1" t="s">
        <v>860</v>
      </c>
      <c r="AX178" s="1" t="s">
        <v>52</v>
      </c>
      <c r="AY178" s="1" t="s">
        <v>52</v>
      </c>
      <c r="AZ178" s="1" t="s">
        <v>52</v>
      </c>
    </row>
    <row r="179" spans="1:52" ht="30" customHeight="1" x14ac:dyDescent="0.3">
      <c r="A179" s="19" t="s">
        <v>586</v>
      </c>
      <c r="B179" s="19" t="s">
        <v>52</v>
      </c>
      <c r="C179" s="19" t="s">
        <v>52</v>
      </c>
      <c r="D179" s="20"/>
      <c r="E179" s="22"/>
      <c r="F179" s="25">
        <f>TRUNC(SUMIF(N171:N178, N170, F171:F178),0)</f>
        <v>111712</v>
      </c>
      <c r="G179" s="22"/>
      <c r="H179" s="25">
        <f>TRUNC(SUMIF(N171:N178, N170, H171:H178),0)</f>
        <v>103546</v>
      </c>
      <c r="I179" s="22"/>
      <c r="J179" s="25">
        <f>TRUNC(SUMIF(N171:N178, N170, J171:J178),0)</f>
        <v>1502</v>
      </c>
      <c r="K179" s="22"/>
      <c r="L179" s="25">
        <f>F179+H179+J179</f>
        <v>216760</v>
      </c>
      <c r="M179" s="19" t="s">
        <v>52</v>
      </c>
      <c r="N179" s="1" t="s">
        <v>83</v>
      </c>
      <c r="O179" s="1" t="s">
        <v>83</v>
      </c>
      <c r="P179" s="1" t="s">
        <v>52</v>
      </c>
      <c r="Q179" s="1" t="s">
        <v>52</v>
      </c>
      <c r="R179" s="1" t="s">
        <v>52</v>
      </c>
      <c r="AV179" s="1" t="s">
        <v>52</v>
      </c>
      <c r="AW179" s="1" t="s">
        <v>52</v>
      </c>
      <c r="AX179" s="1" t="s">
        <v>52</v>
      </c>
      <c r="AY179" s="1" t="s">
        <v>52</v>
      </c>
      <c r="AZ179" s="1" t="s">
        <v>52</v>
      </c>
    </row>
    <row r="180" spans="1:52" ht="30" customHeight="1" x14ac:dyDescent="0.3">
      <c r="A180" s="20"/>
      <c r="B180" s="20"/>
      <c r="C180" s="20"/>
      <c r="D180" s="20"/>
      <c r="E180" s="22"/>
      <c r="F180" s="25"/>
      <c r="G180" s="22"/>
      <c r="H180" s="25"/>
      <c r="I180" s="22"/>
      <c r="J180" s="25"/>
      <c r="K180" s="22"/>
      <c r="L180" s="25"/>
      <c r="M180" s="20"/>
    </row>
    <row r="181" spans="1:52" ht="30" customHeight="1" x14ac:dyDescent="0.3">
      <c r="A181" s="16" t="s">
        <v>861</v>
      </c>
      <c r="B181" s="17"/>
      <c r="C181" s="17"/>
      <c r="D181" s="17"/>
      <c r="E181" s="21"/>
      <c r="F181" s="24"/>
      <c r="G181" s="21"/>
      <c r="H181" s="24"/>
      <c r="I181" s="21"/>
      <c r="J181" s="24"/>
      <c r="K181" s="21"/>
      <c r="L181" s="24"/>
      <c r="M181" s="18"/>
      <c r="N181" s="1" t="s">
        <v>242</v>
      </c>
    </row>
    <row r="182" spans="1:52" ht="30" customHeight="1" x14ac:dyDescent="0.3">
      <c r="A182" s="19" t="s">
        <v>840</v>
      </c>
      <c r="B182" s="19" t="s">
        <v>841</v>
      </c>
      <c r="C182" s="19" t="s">
        <v>842</v>
      </c>
      <c r="D182" s="20">
        <v>14.5237</v>
      </c>
      <c r="E182" s="22">
        <f>단가대비표!O25</f>
        <v>6800</v>
      </c>
      <c r="F182" s="25">
        <f t="shared" ref="F182:F189" si="38">TRUNC(E182*D182,1)</f>
        <v>98761.1</v>
      </c>
      <c r="G182" s="22">
        <f>단가대비표!P25</f>
        <v>0</v>
      </c>
      <c r="H182" s="25">
        <f t="shared" ref="H182:H189" si="39">TRUNC(G182*D182,1)</f>
        <v>0</v>
      </c>
      <c r="I182" s="22">
        <f>단가대비표!V25</f>
        <v>0</v>
      </c>
      <c r="J182" s="25">
        <f t="shared" ref="J182:J189" si="40">TRUNC(I182*D182,1)</f>
        <v>0</v>
      </c>
      <c r="K182" s="22">
        <f t="shared" ref="K182:L189" si="41">TRUNC(E182+G182+I182,1)</f>
        <v>6800</v>
      </c>
      <c r="L182" s="25">
        <f t="shared" si="41"/>
        <v>98761.1</v>
      </c>
      <c r="M182" s="19" t="s">
        <v>52</v>
      </c>
      <c r="N182" s="1" t="s">
        <v>242</v>
      </c>
      <c r="O182" s="1" t="s">
        <v>843</v>
      </c>
      <c r="P182" s="1" t="s">
        <v>65</v>
      </c>
      <c r="Q182" s="1" t="s">
        <v>65</v>
      </c>
      <c r="R182" s="1" t="s">
        <v>64</v>
      </c>
      <c r="AV182" s="1" t="s">
        <v>52</v>
      </c>
      <c r="AW182" s="1" t="s">
        <v>862</v>
      </c>
      <c r="AX182" s="1" t="s">
        <v>52</v>
      </c>
      <c r="AY182" s="1" t="s">
        <v>52</v>
      </c>
      <c r="AZ182" s="1" t="s">
        <v>52</v>
      </c>
    </row>
    <row r="183" spans="1:52" ht="30" customHeight="1" x14ac:dyDescent="0.3">
      <c r="A183" s="19" t="s">
        <v>845</v>
      </c>
      <c r="B183" s="19" t="s">
        <v>846</v>
      </c>
      <c r="C183" s="19" t="s">
        <v>619</v>
      </c>
      <c r="D183" s="20">
        <v>0.628</v>
      </c>
      <c r="E183" s="22">
        <f>단가대비표!O30</f>
        <v>4200</v>
      </c>
      <c r="F183" s="25">
        <f t="shared" si="38"/>
        <v>2637.6</v>
      </c>
      <c r="G183" s="22">
        <f>단가대비표!P30</f>
        <v>0</v>
      </c>
      <c r="H183" s="25">
        <f t="shared" si="39"/>
        <v>0</v>
      </c>
      <c r="I183" s="22">
        <f>단가대비표!V30</f>
        <v>0</v>
      </c>
      <c r="J183" s="25">
        <f t="shared" si="40"/>
        <v>0</v>
      </c>
      <c r="K183" s="22">
        <f t="shared" si="41"/>
        <v>4200</v>
      </c>
      <c r="L183" s="25">
        <f t="shared" si="41"/>
        <v>2637.6</v>
      </c>
      <c r="M183" s="19" t="s">
        <v>52</v>
      </c>
      <c r="N183" s="1" t="s">
        <v>242</v>
      </c>
      <c r="O183" s="1" t="s">
        <v>847</v>
      </c>
      <c r="P183" s="1" t="s">
        <v>65</v>
      </c>
      <c r="Q183" s="1" t="s">
        <v>65</v>
      </c>
      <c r="R183" s="1" t="s">
        <v>64</v>
      </c>
      <c r="AV183" s="1" t="s">
        <v>52</v>
      </c>
      <c r="AW183" s="1" t="s">
        <v>863</v>
      </c>
      <c r="AX183" s="1" t="s">
        <v>52</v>
      </c>
      <c r="AY183" s="1" t="s">
        <v>52</v>
      </c>
      <c r="AZ183" s="1" t="s">
        <v>52</v>
      </c>
    </row>
    <row r="184" spans="1:52" ht="30" customHeight="1" x14ac:dyDescent="0.3">
      <c r="A184" s="19" t="s">
        <v>822</v>
      </c>
      <c r="B184" s="19" t="s">
        <v>823</v>
      </c>
      <c r="C184" s="19" t="s">
        <v>251</v>
      </c>
      <c r="D184" s="20">
        <v>4</v>
      </c>
      <c r="E184" s="22">
        <f>단가대비표!O62</f>
        <v>160</v>
      </c>
      <c r="F184" s="25">
        <f t="shared" si="38"/>
        <v>640</v>
      </c>
      <c r="G184" s="22">
        <f>단가대비표!P62</f>
        <v>0</v>
      </c>
      <c r="H184" s="25">
        <f t="shared" si="39"/>
        <v>0</v>
      </c>
      <c r="I184" s="22">
        <f>단가대비표!V62</f>
        <v>0</v>
      </c>
      <c r="J184" s="25">
        <f t="shared" si="40"/>
        <v>0</v>
      </c>
      <c r="K184" s="22">
        <f t="shared" si="41"/>
        <v>160</v>
      </c>
      <c r="L184" s="25">
        <f t="shared" si="41"/>
        <v>640</v>
      </c>
      <c r="M184" s="19" t="s">
        <v>52</v>
      </c>
      <c r="N184" s="1" t="s">
        <v>242</v>
      </c>
      <c r="O184" s="1" t="s">
        <v>824</v>
      </c>
      <c r="P184" s="1" t="s">
        <v>65</v>
      </c>
      <c r="Q184" s="1" t="s">
        <v>65</v>
      </c>
      <c r="R184" s="1" t="s">
        <v>64</v>
      </c>
      <c r="AV184" s="1" t="s">
        <v>52</v>
      </c>
      <c r="AW184" s="1" t="s">
        <v>864</v>
      </c>
      <c r="AX184" s="1" t="s">
        <v>52</v>
      </c>
      <c r="AY184" s="1" t="s">
        <v>52</v>
      </c>
      <c r="AZ184" s="1" t="s">
        <v>52</v>
      </c>
    </row>
    <row r="185" spans="1:52" ht="30" customHeight="1" x14ac:dyDescent="0.3">
      <c r="A185" s="19" t="s">
        <v>826</v>
      </c>
      <c r="B185" s="19" t="s">
        <v>827</v>
      </c>
      <c r="C185" s="19" t="s">
        <v>251</v>
      </c>
      <c r="D185" s="20">
        <v>4</v>
      </c>
      <c r="E185" s="22">
        <f>일위대가목록!E86</f>
        <v>137</v>
      </c>
      <c r="F185" s="25">
        <f t="shared" si="38"/>
        <v>548</v>
      </c>
      <c r="G185" s="22">
        <f>일위대가목록!F86</f>
        <v>235</v>
      </c>
      <c r="H185" s="25">
        <f t="shared" si="39"/>
        <v>940</v>
      </c>
      <c r="I185" s="22">
        <f>일위대가목록!G86</f>
        <v>9</v>
      </c>
      <c r="J185" s="25">
        <f t="shared" si="40"/>
        <v>36</v>
      </c>
      <c r="K185" s="22">
        <f t="shared" si="41"/>
        <v>381</v>
      </c>
      <c r="L185" s="25">
        <f t="shared" si="41"/>
        <v>1524</v>
      </c>
      <c r="M185" s="19" t="s">
        <v>828</v>
      </c>
      <c r="N185" s="1" t="s">
        <v>242</v>
      </c>
      <c r="O185" s="1" t="s">
        <v>829</v>
      </c>
      <c r="P185" s="1" t="s">
        <v>64</v>
      </c>
      <c r="Q185" s="1" t="s">
        <v>65</v>
      </c>
      <c r="R185" s="1" t="s">
        <v>65</v>
      </c>
      <c r="AV185" s="1" t="s">
        <v>52</v>
      </c>
      <c r="AW185" s="1" t="s">
        <v>865</v>
      </c>
      <c r="AX185" s="1" t="s">
        <v>52</v>
      </c>
      <c r="AY185" s="1" t="s">
        <v>52</v>
      </c>
      <c r="AZ185" s="1" t="s">
        <v>52</v>
      </c>
    </row>
    <row r="186" spans="1:52" ht="30" customHeight="1" x14ac:dyDescent="0.3">
      <c r="A186" s="19" t="s">
        <v>319</v>
      </c>
      <c r="B186" s="19" t="s">
        <v>851</v>
      </c>
      <c r="C186" s="19" t="s">
        <v>73</v>
      </c>
      <c r="D186" s="20">
        <v>1.575</v>
      </c>
      <c r="E186" s="22">
        <f>단가대비표!O45</f>
        <v>41040</v>
      </c>
      <c r="F186" s="25">
        <f t="shared" si="38"/>
        <v>64638</v>
      </c>
      <c r="G186" s="22">
        <f>단가대비표!P45</f>
        <v>0</v>
      </c>
      <c r="H186" s="25">
        <f t="shared" si="39"/>
        <v>0</v>
      </c>
      <c r="I186" s="22">
        <f>단가대비표!V45</f>
        <v>0</v>
      </c>
      <c r="J186" s="25">
        <f t="shared" si="40"/>
        <v>0</v>
      </c>
      <c r="K186" s="22">
        <f t="shared" si="41"/>
        <v>41040</v>
      </c>
      <c r="L186" s="25">
        <f t="shared" si="41"/>
        <v>64638</v>
      </c>
      <c r="M186" s="19" t="s">
        <v>52</v>
      </c>
      <c r="N186" s="1" t="s">
        <v>242</v>
      </c>
      <c r="O186" s="1" t="s">
        <v>852</v>
      </c>
      <c r="P186" s="1" t="s">
        <v>65</v>
      </c>
      <c r="Q186" s="1" t="s">
        <v>65</v>
      </c>
      <c r="R186" s="1" t="s">
        <v>64</v>
      </c>
      <c r="AV186" s="1" t="s">
        <v>52</v>
      </c>
      <c r="AW186" s="1" t="s">
        <v>866</v>
      </c>
      <c r="AX186" s="1" t="s">
        <v>52</v>
      </c>
      <c r="AY186" s="1" t="s">
        <v>52</v>
      </c>
      <c r="AZ186" s="1" t="s">
        <v>52</v>
      </c>
    </row>
    <row r="187" spans="1:52" ht="30" customHeight="1" x14ac:dyDescent="0.3">
      <c r="A187" s="19" t="s">
        <v>854</v>
      </c>
      <c r="B187" s="19" t="s">
        <v>855</v>
      </c>
      <c r="C187" s="19" t="s">
        <v>73</v>
      </c>
      <c r="D187" s="20">
        <v>1.575</v>
      </c>
      <c r="E187" s="22">
        <f>일위대가목록!E89</f>
        <v>0</v>
      </c>
      <c r="F187" s="25">
        <f t="shared" si="38"/>
        <v>0</v>
      </c>
      <c r="G187" s="22">
        <f>일위대가목록!F89</f>
        <v>34363</v>
      </c>
      <c r="H187" s="25">
        <f t="shared" si="39"/>
        <v>54121.7</v>
      </c>
      <c r="I187" s="22">
        <f>일위대가목록!G89</f>
        <v>0</v>
      </c>
      <c r="J187" s="25">
        <f t="shared" si="40"/>
        <v>0</v>
      </c>
      <c r="K187" s="22">
        <f t="shared" si="41"/>
        <v>34363</v>
      </c>
      <c r="L187" s="25">
        <f t="shared" si="41"/>
        <v>54121.7</v>
      </c>
      <c r="M187" s="19" t="s">
        <v>856</v>
      </c>
      <c r="N187" s="1" t="s">
        <v>242</v>
      </c>
      <c r="O187" s="1" t="s">
        <v>857</v>
      </c>
      <c r="P187" s="1" t="s">
        <v>64</v>
      </c>
      <c r="Q187" s="1" t="s">
        <v>65</v>
      </c>
      <c r="R187" s="1" t="s">
        <v>65</v>
      </c>
      <c r="AV187" s="1" t="s">
        <v>52</v>
      </c>
      <c r="AW187" s="1" t="s">
        <v>867</v>
      </c>
      <c r="AX187" s="1" t="s">
        <v>52</v>
      </c>
      <c r="AY187" s="1" t="s">
        <v>52</v>
      </c>
      <c r="AZ187" s="1" t="s">
        <v>52</v>
      </c>
    </row>
    <row r="188" spans="1:52" ht="30" customHeight="1" x14ac:dyDescent="0.3">
      <c r="A188" s="19" t="s">
        <v>831</v>
      </c>
      <c r="B188" s="19" t="s">
        <v>832</v>
      </c>
      <c r="C188" s="19" t="s">
        <v>619</v>
      </c>
      <c r="D188" s="20">
        <v>13.7743</v>
      </c>
      <c r="E188" s="22">
        <f>일위대가목록!E87</f>
        <v>142</v>
      </c>
      <c r="F188" s="25">
        <f t="shared" si="38"/>
        <v>1955.9</v>
      </c>
      <c r="G188" s="22">
        <f>일위대가목록!F87</f>
        <v>7109</v>
      </c>
      <c r="H188" s="25">
        <f t="shared" si="39"/>
        <v>97921.4</v>
      </c>
      <c r="I188" s="22">
        <f>일위대가목록!G87</f>
        <v>142</v>
      </c>
      <c r="J188" s="25">
        <f t="shared" si="40"/>
        <v>1955.9</v>
      </c>
      <c r="K188" s="22">
        <f t="shared" si="41"/>
        <v>7393</v>
      </c>
      <c r="L188" s="25">
        <f t="shared" si="41"/>
        <v>101833.2</v>
      </c>
      <c r="M188" s="19" t="s">
        <v>833</v>
      </c>
      <c r="N188" s="1" t="s">
        <v>242</v>
      </c>
      <c r="O188" s="1" t="s">
        <v>834</v>
      </c>
      <c r="P188" s="1" t="s">
        <v>64</v>
      </c>
      <c r="Q188" s="1" t="s">
        <v>65</v>
      </c>
      <c r="R188" s="1" t="s">
        <v>65</v>
      </c>
      <c r="AV188" s="1" t="s">
        <v>52</v>
      </c>
      <c r="AW188" s="1" t="s">
        <v>868</v>
      </c>
      <c r="AX188" s="1" t="s">
        <v>52</v>
      </c>
      <c r="AY188" s="1" t="s">
        <v>52</v>
      </c>
      <c r="AZ188" s="1" t="s">
        <v>52</v>
      </c>
    </row>
    <row r="189" spans="1:52" ht="30" customHeight="1" x14ac:dyDescent="0.3">
      <c r="A189" s="19" t="s">
        <v>146</v>
      </c>
      <c r="B189" s="19" t="s">
        <v>836</v>
      </c>
      <c r="C189" s="19" t="s">
        <v>619</v>
      </c>
      <c r="D189" s="20">
        <v>-1.3774</v>
      </c>
      <c r="E189" s="22">
        <f>단가대비표!O19</f>
        <v>1377.5</v>
      </c>
      <c r="F189" s="25">
        <f t="shared" si="38"/>
        <v>-1897.3</v>
      </c>
      <c r="G189" s="22">
        <f>단가대비표!P19</f>
        <v>0</v>
      </c>
      <c r="H189" s="25">
        <f t="shared" si="39"/>
        <v>0</v>
      </c>
      <c r="I189" s="22">
        <f>단가대비표!V19</f>
        <v>0</v>
      </c>
      <c r="J189" s="25">
        <f t="shared" si="40"/>
        <v>0</v>
      </c>
      <c r="K189" s="22">
        <f t="shared" si="41"/>
        <v>1377.5</v>
      </c>
      <c r="L189" s="25">
        <f t="shared" si="41"/>
        <v>-1897.3</v>
      </c>
      <c r="M189" s="19" t="s">
        <v>148</v>
      </c>
      <c r="N189" s="1" t="s">
        <v>242</v>
      </c>
      <c r="O189" s="1" t="s">
        <v>837</v>
      </c>
      <c r="P189" s="1" t="s">
        <v>65</v>
      </c>
      <c r="Q189" s="1" t="s">
        <v>65</v>
      </c>
      <c r="R189" s="1" t="s">
        <v>64</v>
      </c>
      <c r="AV189" s="1" t="s">
        <v>52</v>
      </c>
      <c r="AW189" s="1" t="s">
        <v>869</v>
      </c>
      <c r="AX189" s="1" t="s">
        <v>52</v>
      </c>
      <c r="AY189" s="1" t="s">
        <v>52</v>
      </c>
      <c r="AZ189" s="1" t="s">
        <v>52</v>
      </c>
    </row>
    <row r="190" spans="1:52" ht="30" customHeight="1" x14ac:dyDescent="0.3">
      <c r="A190" s="19" t="s">
        <v>586</v>
      </c>
      <c r="B190" s="19" t="s">
        <v>52</v>
      </c>
      <c r="C190" s="19" t="s">
        <v>52</v>
      </c>
      <c r="D190" s="20"/>
      <c r="E190" s="22"/>
      <c r="F190" s="25">
        <f>TRUNC(SUMIF(N182:N189, N181, F182:F189),0)</f>
        <v>167283</v>
      </c>
      <c r="G190" s="22"/>
      <c r="H190" s="25">
        <f>TRUNC(SUMIF(N182:N189, N181, H182:H189),0)</f>
        <v>152983</v>
      </c>
      <c r="I190" s="22"/>
      <c r="J190" s="25">
        <f>TRUNC(SUMIF(N182:N189, N181, J182:J189),0)</f>
        <v>1991</v>
      </c>
      <c r="K190" s="22"/>
      <c r="L190" s="25">
        <f>F190+H190+J190</f>
        <v>322257</v>
      </c>
      <c r="M190" s="19" t="s">
        <v>52</v>
      </c>
      <c r="N190" s="1" t="s">
        <v>83</v>
      </c>
      <c r="O190" s="1" t="s">
        <v>83</v>
      </c>
      <c r="P190" s="1" t="s">
        <v>52</v>
      </c>
      <c r="Q190" s="1" t="s">
        <v>52</v>
      </c>
      <c r="R190" s="1" t="s">
        <v>52</v>
      </c>
      <c r="AV190" s="1" t="s">
        <v>52</v>
      </c>
      <c r="AW190" s="1" t="s">
        <v>52</v>
      </c>
      <c r="AX190" s="1" t="s">
        <v>52</v>
      </c>
      <c r="AY190" s="1" t="s">
        <v>52</v>
      </c>
      <c r="AZ190" s="1" t="s">
        <v>52</v>
      </c>
    </row>
    <row r="191" spans="1:52" ht="30" customHeight="1" x14ac:dyDescent="0.3">
      <c r="A191" s="20"/>
      <c r="B191" s="20"/>
      <c r="C191" s="20"/>
      <c r="D191" s="20"/>
      <c r="E191" s="22"/>
      <c r="F191" s="25"/>
      <c r="G191" s="22"/>
      <c r="H191" s="25"/>
      <c r="I191" s="22"/>
      <c r="J191" s="25"/>
      <c r="K191" s="22"/>
      <c r="L191" s="25"/>
      <c r="M191" s="20"/>
    </row>
    <row r="192" spans="1:52" ht="30" customHeight="1" x14ac:dyDescent="0.3">
      <c r="A192" s="16" t="s">
        <v>870</v>
      </c>
      <c r="B192" s="17"/>
      <c r="C192" s="17"/>
      <c r="D192" s="17"/>
      <c r="E192" s="21"/>
      <c r="F192" s="24"/>
      <c r="G192" s="21"/>
      <c r="H192" s="24"/>
      <c r="I192" s="21"/>
      <c r="J192" s="24"/>
      <c r="K192" s="21"/>
      <c r="L192" s="24"/>
      <c r="M192" s="18"/>
      <c r="N192" s="1" t="s">
        <v>247</v>
      </c>
    </row>
    <row r="193" spans="1:52" ht="30" customHeight="1" x14ac:dyDescent="0.3">
      <c r="A193" s="19" t="s">
        <v>818</v>
      </c>
      <c r="B193" s="19" t="s">
        <v>871</v>
      </c>
      <c r="C193" s="19" t="s">
        <v>224</v>
      </c>
      <c r="D193" s="20">
        <v>0.52500000000000002</v>
      </c>
      <c r="E193" s="22">
        <f>단가대비표!O80</f>
        <v>7040</v>
      </c>
      <c r="F193" s="25">
        <f>TRUNC(E193*D193,1)</f>
        <v>3696</v>
      </c>
      <c r="G193" s="22">
        <f>단가대비표!P80</f>
        <v>0</v>
      </c>
      <c r="H193" s="25">
        <f>TRUNC(G193*D193,1)</f>
        <v>0</v>
      </c>
      <c r="I193" s="22">
        <f>단가대비표!V80</f>
        <v>0</v>
      </c>
      <c r="J193" s="25">
        <f>TRUNC(I193*D193,1)</f>
        <v>0</v>
      </c>
      <c r="K193" s="22">
        <f t="shared" ref="K193:L196" si="42">TRUNC(E193+G193+I193,1)</f>
        <v>7040</v>
      </c>
      <c r="L193" s="25">
        <f t="shared" si="42"/>
        <v>3696</v>
      </c>
      <c r="M193" s="19" t="s">
        <v>52</v>
      </c>
      <c r="N193" s="1" t="s">
        <v>247</v>
      </c>
      <c r="O193" s="1" t="s">
        <v>872</v>
      </c>
      <c r="P193" s="1" t="s">
        <v>65</v>
      </c>
      <c r="Q193" s="1" t="s">
        <v>65</v>
      </c>
      <c r="R193" s="1" t="s">
        <v>64</v>
      </c>
      <c r="AV193" s="1" t="s">
        <v>52</v>
      </c>
      <c r="AW193" s="1" t="s">
        <v>873</v>
      </c>
      <c r="AX193" s="1" t="s">
        <v>52</v>
      </c>
      <c r="AY193" s="1" t="s">
        <v>52</v>
      </c>
      <c r="AZ193" s="1" t="s">
        <v>52</v>
      </c>
    </row>
    <row r="194" spans="1:52" ht="30" customHeight="1" x14ac:dyDescent="0.3">
      <c r="A194" s="19" t="s">
        <v>818</v>
      </c>
      <c r="B194" s="19" t="s">
        <v>874</v>
      </c>
      <c r="C194" s="19" t="s">
        <v>224</v>
      </c>
      <c r="D194" s="20">
        <v>2.52</v>
      </c>
      <c r="E194" s="22">
        <f>단가대비표!O79</f>
        <v>5540</v>
      </c>
      <c r="F194" s="25">
        <f>TRUNC(E194*D194,1)</f>
        <v>13960.8</v>
      </c>
      <c r="G194" s="22">
        <f>단가대비표!P79</f>
        <v>0</v>
      </c>
      <c r="H194" s="25">
        <f>TRUNC(G194*D194,1)</f>
        <v>0</v>
      </c>
      <c r="I194" s="22">
        <f>단가대비표!V79</f>
        <v>0</v>
      </c>
      <c r="J194" s="25">
        <f>TRUNC(I194*D194,1)</f>
        <v>0</v>
      </c>
      <c r="K194" s="22">
        <f t="shared" si="42"/>
        <v>5540</v>
      </c>
      <c r="L194" s="25">
        <f t="shared" si="42"/>
        <v>13960.8</v>
      </c>
      <c r="M194" s="19" t="s">
        <v>52</v>
      </c>
      <c r="N194" s="1" t="s">
        <v>247</v>
      </c>
      <c r="O194" s="1" t="s">
        <v>875</v>
      </c>
      <c r="P194" s="1" t="s">
        <v>65</v>
      </c>
      <c r="Q194" s="1" t="s">
        <v>65</v>
      </c>
      <c r="R194" s="1" t="s">
        <v>64</v>
      </c>
      <c r="AV194" s="1" t="s">
        <v>52</v>
      </c>
      <c r="AW194" s="1" t="s">
        <v>876</v>
      </c>
      <c r="AX194" s="1" t="s">
        <v>52</v>
      </c>
      <c r="AY194" s="1" t="s">
        <v>52</v>
      </c>
      <c r="AZ194" s="1" t="s">
        <v>52</v>
      </c>
    </row>
    <row r="195" spans="1:52" ht="30" customHeight="1" x14ac:dyDescent="0.3">
      <c r="A195" s="19" t="s">
        <v>741</v>
      </c>
      <c r="B195" s="19" t="s">
        <v>877</v>
      </c>
      <c r="C195" s="19" t="s">
        <v>619</v>
      </c>
      <c r="D195" s="20">
        <v>2.8271999999999999</v>
      </c>
      <c r="E195" s="22">
        <f>일위대가목록!E88</f>
        <v>138</v>
      </c>
      <c r="F195" s="25">
        <f>TRUNC(E195*D195,1)</f>
        <v>390.1</v>
      </c>
      <c r="G195" s="22">
        <f>일위대가목록!F88</f>
        <v>6925</v>
      </c>
      <c r="H195" s="25">
        <f>TRUNC(G195*D195,1)</f>
        <v>19578.3</v>
      </c>
      <c r="I195" s="22">
        <f>일위대가목록!G88</f>
        <v>277</v>
      </c>
      <c r="J195" s="25">
        <f>TRUNC(I195*D195,1)</f>
        <v>783.1</v>
      </c>
      <c r="K195" s="22">
        <f t="shared" si="42"/>
        <v>7340</v>
      </c>
      <c r="L195" s="25">
        <f t="shared" si="42"/>
        <v>20751.5</v>
      </c>
      <c r="M195" s="19" t="s">
        <v>878</v>
      </c>
      <c r="N195" s="1" t="s">
        <v>247</v>
      </c>
      <c r="O195" s="1" t="s">
        <v>879</v>
      </c>
      <c r="P195" s="1" t="s">
        <v>64</v>
      </c>
      <c r="Q195" s="1" t="s">
        <v>65</v>
      </c>
      <c r="R195" s="1" t="s">
        <v>65</v>
      </c>
      <c r="AV195" s="1" t="s">
        <v>52</v>
      </c>
      <c r="AW195" s="1" t="s">
        <v>880</v>
      </c>
      <c r="AX195" s="1" t="s">
        <v>52</v>
      </c>
      <c r="AY195" s="1" t="s">
        <v>52</v>
      </c>
      <c r="AZ195" s="1" t="s">
        <v>52</v>
      </c>
    </row>
    <row r="196" spans="1:52" ht="30" customHeight="1" x14ac:dyDescent="0.3">
      <c r="A196" s="19" t="s">
        <v>146</v>
      </c>
      <c r="B196" s="19" t="s">
        <v>836</v>
      </c>
      <c r="C196" s="19" t="s">
        <v>619</v>
      </c>
      <c r="D196" s="20">
        <v>-0.14130000000000001</v>
      </c>
      <c r="E196" s="22">
        <f>단가대비표!O19</f>
        <v>1377.5</v>
      </c>
      <c r="F196" s="25">
        <f>TRUNC(E196*D196,1)</f>
        <v>-194.6</v>
      </c>
      <c r="G196" s="22">
        <f>단가대비표!P19</f>
        <v>0</v>
      </c>
      <c r="H196" s="25">
        <f>TRUNC(G196*D196,1)</f>
        <v>0</v>
      </c>
      <c r="I196" s="22">
        <f>단가대비표!V19</f>
        <v>0</v>
      </c>
      <c r="J196" s="25">
        <f>TRUNC(I196*D196,1)</f>
        <v>0</v>
      </c>
      <c r="K196" s="22">
        <f t="shared" si="42"/>
        <v>1377.5</v>
      </c>
      <c r="L196" s="25">
        <f t="shared" si="42"/>
        <v>-194.6</v>
      </c>
      <c r="M196" s="19" t="s">
        <v>148</v>
      </c>
      <c r="N196" s="1" t="s">
        <v>247</v>
      </c>
      <c r="O196" s="1" t="s">
        <v>837</v>
      </c>
      <c r="P196" s="1" t="s">
        <v>65</v>
      </c>
      <c r="Q196" s="1" t="s">
        <v>65</v>
      </c>
      <c r="R196" s="1" t="s">
        <v>64</v>
      </c>
      <c r="AV196" s="1" t="s">
        <v>52</v>
      </c>
      <c r="AW196" s="1" t="s">
        <v>881</v>
      </c>
      <c r="AX196" s="1" t="s">
        <v>52</v>
      </c>
      <c r="AY196" s="1" t="s">
        <v>52</v>
      </c>
      <c r="AZ196" s="1" t="s">
        <v>52</v>
      </c>
    </row>
    <row r="197" spans="1:52" ht="30" customHeight="1" x14ac:dyDescent="0.3">
      <c r="A197" s="19" t="s">
        <v>586</v>
      </c>
      <c r="B197" s="19" t="s">
        <v>52</v>
      </c>
      <c r="C197" s="19" t="s">
        <v>52</v>
      </c>
      <c r="D197" s="20"/>
      <c r="E197" s="22"/>
      <c r="F197" s="25">
        <f>TRUNC(SUMIF(N193:N196, N192, F193:F196),0)</f>
        <v>17852</v>
      </c>
      <c r="G197" s="22"/>
      <c r="H197" s="25">
        <f>TRUNC(SUMIF(N193:N196, N192, H193:H196),0)</f>
        <v>19578</v>
      </c>
      <c r="I197" s="22"/>
      <c r="J197" s="25">
        <f>TRUNC(SUMIF(N193:N196, N192, J193:J196),0)</f>
        <v>783</v>
      </c>
      <c r="K197" s="22"/>
      <c r="L197" s="25">
        <f>F197+H197+J197</f>
        <v>38213</v>
      </c>
      <c r="M197" s="19" t="s">
        <v>52</v>
      </c>
      <c r="N197" s="1" t="s">
        <v>83</v>
      </c>
      <c r="O197" s="1" t="s">
        <v>83</v>
      </c>
      <c r="P197" s="1" t="s">
        <v>52</v>
      </c>
      <c r="Q197" s="1" t="s">
        <v>52</v>
      </c>
      <c r="R197" s="1" t="s">
        <v>52</v>
      </c>
      <c r="AV197" s="1" t="s">
        <v>52</v>
      </c>
      <c r="AW197" s="1" t="s">
        <v>52</v>
      </c>
      <c r="AX197" s="1" t="s">
        <v>52</v>
      </c>
      <c r="AY197" s="1" t="s">
        <v>52</v>
      </c>
      <c r="AZ197" s="1" t="s">
        <v>52</v>
      </c>
    </row>
    <row r="198" spans="1:52" ht="30" customHeight="1" x14ac:dyDescent="0.3">
      <c r="A198" s="20"/>
      <c r="B198" s="20"/>
      <c r="C198" s="20"/>
      <c r="D198" s="20"/>
      <c r="E198" s="22"/>
      <c r="F198" s="25"/>
      <c r="G198" s="22"/>
      <c r="H198" s="25"/>
      <c r="I198" s="22"/>
      <c r="J198" s="25"/>
      <c r="K198" s="22"/>
      <c r="L198" s="25"/>
      <c r="M198" s="20"/>
    </row>
    <row r="199" spans="1:52" ht="30" customHeight="1" x14ac:dyDescent="0.3">
      <c r="A199" s="16" t="s">
        <v>882</v>
      </c>
      <c r="B199" s="17"/>
      <c r="C199" s="17"/>
      <c r="D199" s="17"/>
      <c r="E199" s="21"/>
      <c r="F199" s="24"/>
      <c r="G199" s="21"/>
      <c r="H199" s="24"/>
      <c r="I199" s="21"/>
      <c r="J199" s="24"/>
      <c r="K199" s="21"/>
      <c r="L199" s="24"/>
      <c r="M199" s="18"/>
      <c r="N199" s="1" t="s">
        <v>253</v>
      </c>
    </row>
    <row r="200" spans="1:52" ht="30" customHeight="1" x14ac:dyDescent="0.3">
      <c r="A200" s="19" t="s">
        <v>883</v>
      </c>
      <c r="B200" s="19" t="s">
        <v>884</v>
      </c>
      <c r="C200" s="19" t="s">
        <v>619</v>
      </c>
      <c r="D200" s="20">
        <v>4.1870000000000003</v>
      </c>
      <c r="E200" s="22">
        <f>단가대비표!O29</f>
        <v>3650</v>
      </c>
      <c r="F200" s="25">
        <f>TRUNC(E200*D200,1)</f>
        <v>15282.5</v>
      </c>
      <c r="G200" s="22">
        <f>단가대비표!P29</f>
        <v>0</v>
      </c>
      <c r="H200" s="25">
        <f>TRUNC(G200*D200,1)</f>
        <v>0</v>
      </c>
      <c r="I200" s="22">
        <f>단가대비표!V29</f>
        <v>0</v>
      </c>
      <c r="J200" s="25">
        <f>TRUNC(I200*D200,1)</f>
        <v>0</v>
      </c>
      <c r="K200" s="22">
        <f t="shared" ref="K200:L204" si="43">TRUNC(E200+G200+I200,1)</f>
        <v>3650</v>
      </c>
      <c r="L200" s="25">
        <f t="shared" si="43"/>
        <v>15282.5</v>
      </c>
      <c r="M200" s="19" t="s">
        <v>52</v>
      </c>
      <c r="N200" s="1" t="s">
        <v>253</v>
      </c>
      <c r="O200" s="1" t="s">
        <v>885</v>
      </c>
      <c r="P200" s="1" t="s">
        <v>65</v>
      </c>
      <c r="Q200" s="1" t="s">
        <v>65</v>
      </c>
      <c r="R200" s="1" t="s">
        <v>64</v>
      </c>
      <c r="AV200" s="1" t="s">
        <v>52</v>
      </c>
      <c r="AW200" s="1" t="s">
        <v>886</v>
      </c>
      <c r="AX200" s="1" t="s">
        <v>52</v>
      </c>
      <c r="AY200" s="1" t="s">
        <v>52</v>
      </c>
      <c r="AZ200" s="1" t="s">
        <v>52</v>
      </c>
    </row>
    <row r="201" spans="1:52" ht="30" customHeight="1" x14ac:dyDescent="0.3">
      <c r="A201" s="19" t="s">
        <v>741</v>
      </c>
      <c r="B201" s="19" t="s">
        <v>877</v>
      </c>
      <c r="C201" s="19" t="s">
        <v>619</v>
      </c>
      <c r="D201" s="20">
        <v>3.806</v>
      </c>
      <c r="E201" s="22">
        <f>일위대가목록!E88</f>
        <v>138</v>
      </c>
      <c r="F201" s="25">
        <f>TRUNC(E201*D201,1)</f>
        <v>525.20000000000005</v>
      </c>
      <c r="G201" s="22">
        <f>일위대가목록!F88</f>
        <v>6925</v>
      </c>
      <c r="H201" s="25">
        <f>TRUNC(G201*D201,1)</f>
        <v>26356.5</v>
      </c>
      <c r="I201" s="22">
        <f>일위대가목록!G88</f>
        <v>277</v>
      </c>
      <c r="J201" s="25">
        <f>TRUNC(I201*D201,1)</f>
        <v>1054.2</v>
      </c>
      <c r="K201" s="22">
        <f t="shared" si="43"/>
        <v>7340</v>
      </c>
      <c r="L201" s="25">
        <f t="shared" si="43"/>
        <v>27935.9</v>
      </c>
      <c r="M201" s="19" t="s">
        <v>878</v>
      </c>
      <c r="N201" s="1" t="s">
        <v>253</v>
      </c>
      <c r="O201" s="1" t="s">
        <v>879</v>
      </c>
      <c r="P201" s="1" t="s">
        <v>64</v>
      </c>
      <c r="Q201" s="1" t="s">
        <v>65</v>
      </c>
      <c r="R201" s="1" t="s">
        <v>65</v>
      </c>
      <c r="AV201" s="1" t="s">
        <v>52</v>
      </c>
      <c r="AW201" s="1" t="s">
        <v>887</v>
      </c>
      <c r="AX201" s="1" t="s">
        <v>52</v>
      </c>
      <c r="AY201" s="1" t="s">
        <v>52</v>
      </c>
      <c r="AZ201" s="1" t="s">
        <v>52</v>
      </c>
    </row>
    <row r="202" spans="1:52" ht="30" customHeight="1" x14ac:dyDescent="0.3">
      <c r="A202" s="19" t="s">
        <v>146</v>
      </c>
      <c r="B202" s="19" t="s">
        <v>836</v>
      </c>
      <c r="C202" s="19" t="s">
        <v>619</v>
      </c>
      <c r="D202" s="20">
        <v>-0.38059999999999999</v>
      </c>
      <c r="E202" s="22">
        <f>단가대비표!O19</f>
        <v>1377.5</v>
      </c>
      <c r="F202" s="25">
        <f>TRUNC(E202*D202,1)</f>
        <v>-524.20000000000005</v>
      </c>
      <c r="G202" s="22">
        <f>단가대비표!P19</f>
        <v>0</v>
      </c>
      <c r="H202" s="25">
        <f>TRUNC(G202*D202,1)</f>
        <v>0</v>
      </c>
      <c r="I202" s="22">
        <f>단가대비표!V19</f>
        <v>0</v>
      </c>
      <c r="J202" s="25">
        <f>TRUNC(I202*D202,1)</f>
        <v>0</v>
      </c>
      <c r="K202" s="22">
        <f t="shared" si="43"/>
        <v>1377.5</v>
      </c>
      <c r="L202" s="25">
        <f t="shared" si="43"/>
        <v>-524.20000000000005</v>
      </c>
      <c r="M202" s="19" t="s">
        <v>148</v>
      </c>
      <c r="N202" s="1" t="s">
        <v>253</v>
      </c>
      <c r="O202" s="1" t="s">
        <v>837</v>
      </c>
      <c r="P202" s="1" t="s">
        <v>65</v>
      </c>
      <c r="Q202" s="1" t="s">
        <v>65</v>
      </c>
      <c r="R202" s="1" t="s">
        <v>64</v>
      </c>
      <c r="AV202" s="1" t="s">
        <v>52</v>
      </c>
      <c r="AW202" s="1" t="s">
        <v>888</v>
      </c>
      <c r="AX202" s="1" t="s">
        <v>52</v>
      </c>
      <c r="AY202" s="1" t="s">
        <v>52</v>
      </c>
      <c r="AZ202" s="1" t="s">
        <v>52</v>
      </c>
    </row>
    <row r="203" spans="1:52" ht="30" customHeight="1" x14ac:dyDescent="0.3">
      <c r="A203" s="19" t="s">
        <v>222</v>
      </c>
      <c r="B203" s="19" t="s">
        <v>889</v>
      </c>
      <c r="C203" s="19" t="s">
        <v>224</v>
      </c>
      <c r="D203" s="20">
        <v>1.6</v>
      </c>
      <c r="E203" s="22">
        <f>일위대가목록!E90</f>
        <v>2024</v>
      </c>
      <c r="F203" s="25">
        <f>TRUNC(E203*D203,1)</f>
        <v>3238.4</v>
      </c>
      <c r="G203" s="22">
        <f>일위대가목록!F90</f>
        <v>5228</v>
      </c>
      <c r="H203" s="25">
        <f>TRUNC(G203*D203,1)</f>
        <v>8364.7999999999993</v>
      </c>
      <c r="I203" s="22">
        <f>일위대가목록!G90</f>
        <v>0</v>
      </c>
      <c r="J203" s="25">
        <f>TRUNC(I203*D203,1)</f>
        <v>0</v>
      </c>
      <c r="K203" s="22">
        <f t="shared" si="43"/>
        <v>7252</v>
      </c>
      <c r="L203" s="25">
        <f t="shared" si="43"/>
        <v>11603.2</v>
      </c>
      <c r="M203" s="19" t="s">
        <v>890</v>
      </c>
      <c r="N203" s="1" t="s">
        <v>253</v>
      </c>
      <c r="O203" s="1" t="s">
        <v>891</v>
      </c>
      <c r="P203" s="1" t="s">
        <v>64</v>
      </c>
      <c r="Q203" s="1" t="s">
        <v>65</v>
      </c>
      <c r="R203" s="1" t="s">
        <v>65</v>
      </c>
      <c r="AV203" s="1" t="s">
        <v>52</v>
      </c>
      <c r="AW203" s="1" t="s">
        <v>892</v>
      </c>
      <c r="AX203" s="1" t="s">
        <v>52</v>
      </c>
      <c r="AY203" s="1" t="s">
        <v>52</v>
      </c>
      <c r="AZ203" s="1" t="s">
        <v>52</v>
      </c>
    </row>
    <row r="204" spans="1:52" ht="30" customHeight="1" x14ac:dyDescent="0.3">
      <c r="A204" s="19" t="s">
        <v>893</v>
      </c>
      <c r="B204" s="19" t="s">
        <v>894</v>
      </c>
      <c r="C204" s="19" t="s">
        <v>251</v>
      </c>
      <c r="D204" s="20">
        <v>1</v>
      </c>
      <c r="E204" s="22">
        <f>단가대비표!O65</f>
        <v>3000</v>
      </c>
      <c r="F204" s="25">
        <f>TRUNC(E204*D204,1)</f>
        <v>3000</v>
      </c>
      <c r="G204" s="22">
        <f>단가대비표!P65</f>
        <v>0</v>
      </c>
      <c r="H204" s="25">
        <f>TRUNC(G204*D204,1)</f>
        <v>0</v>
      </c>
      <c r="I204" s="22">
        <f>단가대비표!V65</f>
        <v>0</v>
      </c>
      <c r="J204" s="25">
        <f>TRUNC(I204*D204,1)</f>
        <v>0</v>
      </c>
      <c r="K204" s="22">
        <f t="shared" si="43"/>
        <v>3000</v>
      </c>
      <c r="L204" s="25">
        <f t="shared" si="43"/>
        <v>3000</v>
      </c>
      <c r="M204" s="19" t="s">
        <v>52</v>
      </c>
      <c r="N204" s="1" t="s">
        <v>253</v>
      </c>
      <c r="O204" s="1" t="s">
        <v>895</v>
      </c>
      <c r="P204" s="1" t="s">
        <v>65</v>
      </c>
      <c r="Q204" s="1" t="s">
        <v>65</v>
      </c>
      <c r="R204" s="1" t="s">
        <v>64</v>
      </c>
      <c r="AV204" s="1" t="s">
        <v>52</v>
      </c>
      <c r="AW204" s="1" t="s">
        <v>896</v>
      </c>
      <c r="AX204" s="1" t="s">
        <v>52</v>
      </c>
      <c r="AY204" s="1" t="s">
        <v>52</v>
      </c>
      <c r="AZ204" s="1" t="s">
        <v>52</v>
      </c>
    </row>
    <row r="205" spans="1:52" ht="30" customHeight="1" x14ac:dyDescent="0.3">
      <c r="A205" s="19" t="s">
        <v>586</v>
      </c>
      <c r="B205" s="19" t="s">
        <v>52</v>
      </c>
      <c r="C205" s="19" t="s">
        <v>52</v>
      </c>
      <c r="D205" s="20"/>
      <c r="E205" s="22"/>
      <c r="F205" s="25">
        <f>TRUNC(SUMIF(N200:N204, N199, F200:F204),0)</f>
        <v>21521</v>
      </c>
      <c r="G205" s="22"/>
      <c r="H205" s="25">
        <f>TRUNC(SUMIF(N200:N204, N199, H200:H204),0)</f>
        <v>34721</v>
      </c>
      <c r="I205" s="22"/>
      <c r="J205" s="25">
        <f>TRUNC(SUMIF(N200:N204, N199, J200:J204),0)</f>
        <v>1054</v>
      </c>
      <c r="K205" s="22"/>
      <c r="L205" s="25">
        <f>F205+H205+J205</f>
        <v>57296</v>
      </c>
      <c r="M205" s="19" t="s">
        <v>52</v>
      </c>
      <c r="N205" s="1" t="s">
        <v>83</v>
      </c>
      <c r="O205" s="1" t="s">
        <v>83</v>
      </c>
      <c r="P205" s="1" t="s">
        <v>52</v>
      </c>
      <c r="Q205" s="1" t="s">
        <v>52</v>
      </c>
      <c r="R205" s="1" t="s">
        <v>52</v>
      </c>
      <c r="AV205" s="1" t="s">
        <v>52</v>
      </c>
      <c r="AW205" s="1" t="s">
        <v>52</v>
      </c>
      <c r="AX205" s="1" t="s">
        <v>52</v>
      </c>
      <c r="AY205" s="1" t="s">
        <v>52</v>
      </c>
      <c r="AZ205" s="1" t="s">
        <v>52</v>
      </c>
    </row>
    <row r="206" spans="1:52" ht="30" customHeight="1" x14ac:dyDescent="0.3">
      <c r="A206" s="20"/>
      <c r="B206" s="20"/>
      <c r="C206" s="20"/>
      <c r="D206" s="20"/>
      <c r="E206" s="22"/>
      <c r="F206" s="25"/>
      <c r="G206" s="22"/>
      <c r="H206" s="25"/>
      <c r="I206" s="22"/>
      <c r="J206" s="25"/>
      <c r="K206" s="22"/>
      <c r="L206" s="25"/>
      <c r="M206" s="20"/>
    </row>
    <row r="207" spans="1:52" ht="30" customHeight="1" x14ac:dyDescent="0.3">
      <c r="A207" s="16" t="s">
        <v>897</v>
      </c>
      <c r="B207" s="17"/>
      <c r="C207" s="17"/>
      <c r="D207" s="17"/>
      <c r="E207" s="21"/>
      <c r="F207" s="24"/>
      <c r="G207" s="21"/>
      <c r="H207" s="24"/>
      <c r="I207" s="21"/>
      <c r="J207" s="24"/>
      <c r="K207" s="21"/>
      <c r="L207" s="24"/>
      <c r="M207" s="18"/>
      <c r="N207" s="1" t="s">
        <v>260</v>
      </c>
    </row>
    <row r="208" spans="1:52" ht="30" customHeight="1" x14ac:dyDescent="0.3">
      <c r="A208" s="19" t="s">
        <v>899</v>
      </c>
      <c r="B208" s="19" t="s">
        <v>607</v>
      </c>
      <c r="C208" s="19" t="s">
        <v>608</v>
      </c>
      <c r="D208" s="20">
        <v>8.0000000000000002E-3</v>
      </c>
      <c r="E208" s="22">
        <f>단가대비표!O104</f>
        <v>0</v>
      </c>
      <c r="F208" s="25">
        <f>TRUNC(E208*D208,1)</f>
        <v>0</v>
      </c>
      <c r="G208" s="22">
        <f>단가대비표!P104</f>
        <v>277276</v>
      </c>
      <c r="H208" s="25">
        <f>TRUNC(G208*D208,1)</f>
        <v>2218.1999999999998</v>
      </c>
      <c r="I208" s="22">
        <f>단가대비표!V104</f>
        <v>0</v>
      </c>
      <c r="J208" s="25">
        <f>TRUNC(I208*D208,1)</f>
        <v>0</v>
      </c>
      <c r="K208" s="22">
        <f t="shared" ref="K208:L210" si="44">TRUNC(E208+G208+I208,1)</f>
        <v>277276</v>
      </c>
      <c r="L208" s="25">
        <f t="shared" si="44"/>
        <v>2218.1999999999998</v>
      </c>
      <c r="M208" s="19" t="s">
        <v>52</v>
      </c>
      <c r="N208" s="1" t="s">
        <v>260</v>
      </c>
      <c r="O208" s="1" t="s">
        <v>900</v>
      </c>
      <c r="P208" s="1" t="s">
        <v>65</v>
      </c>
      <c r="Q208" s="1" t="s">
        <v>65</v>
      </c>
      <c r="R208" s="1" t="s">
        <v>64</v>
      </c>
      <c r="AV208" s="1" t="s">
        <v>52</v>
      </c>
      <c r="AW208" s="1" t="s">
        <v>901</v>
      </c>
      <c r="AX208" s="1" t="s">
        <v>52</v>
      </c>
      <c r="AY208" s="1" t="s">
        <v>52</v>
      </c>
      <c r="AZ208" s="1" t="s">
        <v>52</v>
      </c>
    </row>
    <row r="209" spans="1:52" ht="30" customHeight="1" x14ac:dyDescent="0.3">
      <c r="A209" s="19" t="s">
        <v>606</v>
      </c>
      <c r="B209" s="19" t="s">
        <v>607</v>
      </c>
      <c r="C209" s="19" t="s">
        <v>608</v>
      </c>
      <c r="D209" s="20">
        <v>3.0000000000000001E-3</v>
      </c>
      <c r="E209" s="22">
        <f>단가대비표!O91</f>
        <v>0</v>
      </c>
      <c r="F209" s="25">
        <f>TRUNC(E209*D209,1)</f>
        <v>0</v>
      </c>
      <c r="G209" s="22">
        <f>단가대비표!P91</f>
        <v>172068</v>
      </c>
      <c r="H209" s="25">
        <f>TRUNC(G209*D209,1)</f>
        <v>516.20000000000005</v>
      </c>
      <c r="I209" s="22">
        <f>단가대비표!V91</f>
        <v>0</v>
      </c>
      <c r="J209" s="25">
        <f>TRUNC(I209*D209,1)</f>
        <v>0</v>
      </c>
      <c r="K209" s="22">
        <f t="shared" si="44"/>
        <v>172068</v>
      </c>
      <c r="L209" s="25">
        <f t="shared" si="44"/>
        <v>516.20000000000005</v>
      </c>
      <c r="M209" s="19" t="s">
        <v>52</v>
      </c>
      <c r="N209" s="1" t="s">
        <v>260</v>
      </c>
      <c r="O209" s="1" t="s">
        <v>609</v>
      </c>
      <c r="P209" s="1" t="s">
        <v>65</v>
      </c>
      <c r="Q209" s="1" t="s">
        <v>65</v>
      </c>
      <c r="R209" s="1" t="s">
        <v>64</v>
      </c>
      <c r="AV209" s="1" t="s">
        <v>52</v>
      </c>
      <c r="AW209" s="1" t="s">
        <v>902</v>
      </c>
      <c r="AX209" s="1" t="s">
        <v>52</v>
      </c>
      <c r="AY209" s="1" t="s">
        <v>52</v>
      </c>
      <c r="AZ209" s="1" t="s">
        <v>52</v>
      </c>
    </row>
    <row r="210" spans="1:52" ht="30" customHeight="1" x14ac:dyDescent="0.3">
      <c r="A210" s="19" t="s">
        <v>903</v>
      </c>
      <c r="B210" s="19" t="s">
        <v>904</v>
      </c>
      <c r="C210" s="19" t="s">
        <v>88</v>
      </c>
      <c r="D210" s="20">
        <v>8.9999999999999993E-3</v>
      </c>
      <c r="E210" s="22">
        <f>단가대비표!O36</f>
        <v>250000</v>
      </c>
      <c r="F210" s="25">
        <f>TRUNC(E210*D210,1)</f>
        <v>2250</v>
      </c>
      <c r="G210" s="22">
        <f>단가대비표!P36</f>
        <v>0</v>
      </c>
      <c r="H210" s="25">
        <f>TRUNC(G210*D210,1)</f>
        <v>0</v>
      </c>
      <c r="I210" s="22">
        <f>단가대비표!V36</f>
        <v>0</v>
      </c>
      <c r="J210" s="25">
        <f>TRUNC(I210*D210,1)</f>
        <v>0</v>
      </c>
      <c r="K210" s="22">
        <f t="shared" si="44"/>
        <v>250000</v>
      </c>
      <c r="L210" s="25">
        <f t="shared" si="44"/>
        <v>2250</v>
      </c>
      <c r="M210" s="19" t="s">
        <v>52</v>
      </c>
      <c r="N210" s="1" t="s">
        <v>260</v>
      </c>
      <c r="O210" s="1" t="s">
        <v>905</v>
      </c>
      <c r="P210" s="1" t="s">
        <v>65</v>
      </c>
      <c r="Q210" s="1" t="s">
        <v>65</v>
      </c>
      <c r="R210" s="1" t="s">
        <v>64</v>
      </c>
      <c r="AV210" s="1" t="s">
        <v>52</v>
      </c>
      <c r="AW210" s="1" t="s">
        <v>906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19" t="s">
        <v>586</v>
      </c>
      <c r="B211" s="19" t="s">
        <v>52</v>
      </c>
      <c r="C211" s="19" t="s">
        <v>52</v>
      </c>
      <c r="D211" s="20"/>
      <c r="E211" s="22"/>
      <c r="F211" s="25">
        <f>TRUNC(SUMIF(N208:N210, N207, F208:F210),0)</f>
        <v>2250</v>
      </c>
      <c r="G211" s="22"/>
      <c r="H211" s="25">
        <f>TRUNC(SUMIF(N208:N210, N207, H208:H210),0)</f>
        <v>2734</v>
      </c>
      <c r="I211" s="22"/>
      <c r="J211" s="25">
        <f>TRUNC(SUMIF(N208:N210, N207, J208:J210),0)</f>
        <v>0</v>
      </c>
      <c r="K211" s="22"/>
      <c r="L211" s="25">
        <f>F211+H211+J211</f>
        <v>4984</v>
      </c>
      <c r="M211" s="19" t="s">
        <v>52</v>
      </c>
      <c r="N211" s="1" t="s">
        <v>83</v>
      </c>
      <c r="O211" s="1" t="s">
        <v>83</v>
      </c>
      <c r="P211" s="1" t="s">
        <v>52</v>
      </c>
      <c r="Q211" s="1" t="s">
        <v>52</v>
      </c>
      <c r="R211" s="1" t="s">
        <v>52</v>
      </c>
      <c r="AV211" s="1" t="s">
        <v>52</v>
      </c>
      <c r="AW211" s="1" t="s">
        <v>52</v>
      </c>
      <c r="AX211" s="1" t="s">
        <v>52</v>
      </c>
      <c r="AY211" s="1" t="s">
        <v>52</v>
      </c>
      <c r="AZ211" s="1" t="s">
        <v>52</v>
      </c>
    </row>
    <row r="212" spans="1:52" ht="30" customHeight="1" x14ac:dyDescent="0.3">
      <c r="A212" s="20"/>
      <c r="B212" s="20"/>
      <c r="C212" s="20"/>
      <c r="D212" s="20"/>
      <c r="E212" s="22"/>
      <c r="F212" s="25"/>
      <c r="G212" s="22"/>
      <c r="H212" s="25"/>
      <c r="I212" s="22"/>
      <c r="J212" s="25"/>
      <c r="K212" s="22"/>
      <c r="L212" s="25"/>
      <c r="M212" s="20"/>
    </row>
    <row r="213" spans="1:52" ht="30" customHeight="1" x14ac:dyDescent="0.3">
      <c r="A213" s="16" t="s">
        <v>907</v>
      </c>
      <c r="B213" s="17"/>
      <c r="C213" s="17"/>
      <c r="D213" s="17"/>
      <c r="E213" s="21"/>
      <c r="F213" s="24"/>
      <c r="G213" s="21"/>
      <c r="H213" s="24"/>
      <c r="I213" s="21"/>
      <c r="J213" s="24"/>
      <c r="K213" s="21"/>
      <c r="L213" s="24"/>
      <c r="M213" s="18"/>
      <c r="N213" s="1" t="s">
        <v>268</v>
      </c>
    </row>
    <row r="214" spans="1:52" ht="30" customHeight="1" x14ac:dyDescent="0.3">
      <c r="A214" s="19" t="s">
        <v>908</v>
      </c>
      <c r="B214" s="19" t="s">
        <v>909</v>
      </c>
      <c r="C214" s="19" t="s">
        <v>224</v>
      </c>
      <c r="D214" s="20">
        <v>2.2000000000000002</v>
      </c>
      <c r="E214" s="22">
        <f>일위대가목록!E91</f>
        <v>16375</v>
      </c>
      <c r="F214" s="25">
        <f>TRUNC(E214*D214,1)</f>
        <v>36025</v>
      </c>
      <c r="G214" s="22">
        <f>일위대가목록!F91</f>
        <v>35830</v>
      </c>
      <c r="H214" s="25">
        <f>TRUNC(G214*D214,1)</f>
        <v>78826</v>
      </c>
      <c r="I214" s="22">
        <f>일위대가목록!G91</f>
        <v>1592</v>
      </c>
      <c r="J214" s="25">
        <f>TRUNC(I214*D214,1)</f>
        <v>3502.4</v>
      </c>
      <c r="K214" s="22">
        <f t="shared" ref="K214:L216" si="45">TRUNC(E214+G214+I214,1)</f>
        <v>53797</v>
      </c>
      <c r="L214" s="25">
        <f t="shared" si="45"/>
        <v>118353.4</v>
      </c>
      <c r="M214" s="19" t="s">
        <v>910</v>
      </c>
      <c r="N214" s="1" t="s">
        <v>268</v>
      </c>
      <c r="O214" s="1" t="s">
        <v>911</v>
      </c>
      <c r="P214" s="1" t="s">
        <v>64</v>
      </c>
      <c r="Q214" s="1" t="s">
        <v>65</v>
      </c>
      <c r="R214" s="1" t="s">
        <v>65</v>
      </c>
      <c r="AV214" s="1" t="s">
        <v>52</v>
      </c>
      <c r="AW214" s="1" t="s">
        <v>912</v>
      </c>
      <c r="AX214" s="1" t="s">
        <v>52</v>
      </c>
      <c r="AY214" s="1" t="s">
        <v>52</v>
      </c>
      <c r="AZ214" s="1" t="s">
        <v>52</v>
      </c>
    </row>
    <row r="215" spans="1:52" ht="30" customHeight="1" x14ac:dyDescent="0.3">
      <c r="A215" s="19" t="s">
        <v>908</v>
      </c>
      <c r="B215" s="19" t="s">
        <v>913</v>
      </c>
      <c r="C215" s="19" t="s">
        <v>224</v>
      </c>
      <c r="D215" s="20">
        <v>4</v>
      </c>
      <c r="E215" s="22">
        <f>일위대가목록!E92</f>
        <v>16375</v>
      </c>
      <c r="F215" s="25">
        <f>TRUNC(E215*D215,1)</f>
        <v>65500</v>
      </c>
      <c r="G215" s="22">
        <f>일위대가목록!F92</f>
        <v>35830</v>
      </c>
      <c r="H215" s="25">
        <f>TRUNC(G215*D215,1)</f>
        <v>143320</v>
      </c>
      <c r="I215" s="22">
        <f>일위대가목록!G92</f>
        <v>1592</v>
      </c>
      <c r="J215" s="25">
        <f>TRUNC(I215*D215,1)</f>
        <v>6368</v>
      </c>
      <c r="K215" s="22">
        <f t="shared" si="45"/>
        <v>53797</v>
      </c>
      <c r="L215" s="25">
        <f t="shared" si="45"/>
        <v>215188</v>
      </c>
      <c r="M215" s="19" t="s">
        <v>914</v>
      </c>
      <c r="N215" s="1" t="s">
        <v>268</v>
      </c>
      <c r="O215" s="1" t="s">
        <v>915</v>
      </c>
      <c r="P215" s="1" t="s">
        <v>64</v>
      </c>
      <c r="Q215" s="1" t="s">
        <v>65</v>
      </c>
      <c r="R215" s="1" t="s">
        <v>65</v>
      </c>
      <c r="AV215" s="1" t="s">
        <v>52</v>
      </c>
      <c r="AW215" s="1" t="s">
        <v>916</v>
      </c>
      <c r="AX215" s="1" t="s">
        <v>52</v>
      </c>
      <c r="AY215" s="1" t="s">
        <v>52</v>
      </c>
      <c r="AZ215" s="1" t="s">
        <v>52</v>
      </c>
    </row>
    <row r="216" spans="1:52" ht="30" customHeight="1" x14ac:dyDescent="0.3">
      <c r="A216" s="19" t="s">
        <v>908</v>
      </c>
      <c r="B216" s="19" t="s">
        <v>917</v>
      </c>
      <c r="C216" s="19" t="s">
        <v>224</v>
      </c>
      <c r="D216" s="20">
        <v>2.2000000000000002</v>
      </c>
      <c r="E216" s="22">
        <f>일위대가목록!E93</f>
        <v>17058</v>
      </c>
      <c r="F216" s="25">
        <f>TRUNC(E216*D216,1)</f>
        <v>37527.599999999999</v>
      </c>
      <c r="G216" s="22">
        <f>일위대가목록!F93</f>
        <v>37323</v>
      </c>
      <c r="H216" s="25">
        <f>TRUNC(G216*D216,1)</f>
        <v>82110.600000000006</v>
      </c>
      <c r="I216" s="22">
        <f>일위대가목록!G93</f>
        <v>1658</v>
      </c>
      <c r="J216" s="25">
        <f>TRUNC(I216*D216,1)</f>
        <v>3647.6</v>
      </c>
      <c r="K216" s="22">
        <f t="shared" si="45"/>
        <v>56039</v>
      </c>
      <c r="L216" s="25">
        <f t="shared" si="45"/>
        <v>123285.8</v>
      </c>
      <c r="M216" s="19" t="s">
        <v>918</v>
      </c>
      <c r="N216" s="1" t="s">
        <v>268</v>
      </c>
      <c r="O216" s="1" t="s">
        <v>919</v>
      </c>
      <c r="P216" s="1" t="s">
        <v>64</v>
      </c>
      <c r="Q216" s="1" t="s">
        <v>65</v>
      </c>
      <c r="R216" s="1" t="s">
        <v>65</v>
      </c>
      <c r="AV216" s="1" t="s">
        <v>52</v>
      </c>
      <c r="AW216" s="1" t="s">
        <v>920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19" t="s">
        <v>586</v>
      </c>
      <c r="B217" s="19" t="s">
        <v>52</v>
      </c>
      <c r="C217" s="19" t="s">
        <v>52</v>
      </c>
      <c r="D217" s="20"/>
      <c r="E217" s="22"/>
      <c r="F217" s="25">
        <f>TRUNC(SUMIF(N214:N216, N213, F214:F216),0)</f>
        <v>139052</v>
      </c>
      <c r="G217" s="22"/>
      <c r="H217" s="25">
        <f>TRUNC(SUMIF(N214:N216, N213, H214:H216),0)</f>
        <v>304256</v>
      </c>
      <c r="I217" s="22"/>
      <c r="J217" s="25">
        <f>TRUNC(SUMIF(N214:N216, N213, J214:J216),0)</f>
        <v>13518</v>
      </c>
      <c r="K217" s="22"/>
      <c r="L217" s="25">
        <f>F217+H217+J217</f>
        <v>456826</v>
      </c>
      <c r="M217" s="19" t="s">
        <v>52</v>
      </c>
      <c r="N217" s="1" t="s">
        <v>83</v>
      </c>
      <c r="O217" s="1" t="s">
        <v>83</v>
      </c>
      <c r="P217" s="1" t="s">
        <v>52</v>
      </c>
      <c r="Q217" s="1" t="s">
        <v>52</v>
      </c>
      <c r="R217" s="1" t="s">
        <v>52</v>
      </c>
      <c r="AV217" s="1" t="s">
        <v>52</v>
      </c>
      <c r="AW217" s="1" t="s">
        <v>52</v>
      </c>
      <c r="AX217" s="1" t="s">
        <v>52</v>
      </c>
      <c r="AY217" s="1" t="s">
        <v>52</v>
      </c>
      <c r="AZ217" s="1" t="s">
        <v>52</v>
      </c>
    </row>
    <row r="218" spans="1:52" ht="30" customHeight="1" x14ac:dyDescent="0.3">
      <c r="A218" s="20"/>
      <c r="B218" s="20"/>
      <c r="C218" s="20"/>
      <c r="D218" s="20"/>
      <c r="E218" s="22"/>
      <c r="F218" s="25"/>
      <c r="G218" s="22"/>
      <c r="H218" s="25"/>
      <c r="I218" s="22"/>
      <c r="J218" s="25"/>
      <c r="K218" s="22"/>
      <c r="L218" s="25"/>
      <c r="M218" s="20"/>
    </row>
    <row r="219" spans="1:52" ht="30" customHeight="1" x14ac:dyDescent="0.3">
      <c r="A219" s="16" t="s">
        <v>921</v>
      </c>
      <c r="B219" s="17"/>
      <c r="C219" s="17"/>
      <c r="D219" s="17"/>
      <c r="E219" s="21"/>
      <c r="F219" s="24"/>
      <c r="G219" s="21"/>
      <c r="H219" s="24"/>
      <c r="I219" s="21"/>
      <c r="J219" s="24"/>
      <c r="K219" s="21"/>
      <c r="L219" s="24"/>
      <c r="M219" s="18"/>
      <c r="N219" s="1" t="s">
        <v>273</v>
      </c>
    </row>
    <row r="220" spans="1:52" ht="30" customHeight="1" x14ac:dyDescent="0.3">
      <c r="A220" s="19" t="s">
        <v>908</v>
      </c>
      <c r="B220" s="19" t="s">
        <v>909</v>
      </c>
      <c r="C220" s="19" t="s">
        <v>224</v>
      </c>
      <c r="D220" s="20">
        <v>0.4</v>
      </c>
      <c r="E220" s="22">
        <f>일위대가목록!E91</f>
        <v>16375</v>
      </c>
      <c r="F220" s="25">
        <f>TRUNC(E220*D220,1)</f>
        <v>6550</v>
      </c>
      <c r="G220" s="22">
        <f>일위대가목록!F91</f>
        <v>35830</v>
      </c>
      <c r="H220" s="25">
        <f>TRUNC(G220*D220,1)</f>
        <v>14332</v>
      </c>
      <c r="I220" s="22">
        <f>일위대가목록!G91</f>
        <v>1592</v>
      </c>
      <c r="J220" s="25">
        <f>TRUNC(I220*D220,1)</f>
        <v>636.79999999999995</v>
      </c>
      <c r="K220" s="22">
        <f t="shared" ref="K220:L222" si="46">TRUNC(E220+G220+I220,1)</f>
        <v>53797</v>
      </c>
      <c r="L220" s="25">
        <f t="shared" si="46"/>
        <v>21518.799999999999</v>
      </c>
      <c r="M220" s="19" t="s">
        <v>910</v>
      </c>
      <c r="N220" s="1" t="s">
        <v>273</v>
      </c>
      <c r="O220" s="1" t="s">
        <v>911</v>
      </c>
      <c r="P220" s="1" t="s">
        <v>64</v>
      </c>
      <c r="Q220" s="1" t="s">
        <v>65</v>
      </c>
      <c r="R220" s="1" t="s">
        <v>65</v>
      </c>
      <c r="AV220" s="1" t="s">
        <v>52</v>
      </c>
      <c r="AW220" s="1" t="s">
        <v>922</v>
      </c>
      <c r="AX220" s="1" t="s">
        <v>52</v>
      </c>
      <c r="AY220" s="1" t="s">
        <v>52</v>
      </c>
      <c r="AZ220" s="1" t="s">
        <v>52</v>
      </c>
    </row>
    <row r="221" spans="1:52" ht="30" customHeight="1" x14ac:dyDescent="0.3">
      <c r="A221" s="19" t="s">
        <v>908</v>
      </c>
      <c r="B221" s="19" t="s">
        <v>913</v>
      </c>
      <c r="C221" s="19" t="s">
        <v>224</v>
      </c>
      <c r="D221" s="20">
        <v>3</v>
      </c>
      <c r="E221" s="22">
        <f>일위대가목록!E92</f>
        <v>16375</v>
      </c>
      <c r="F221" s="25">
        <f>TRUNC(E221*D221,1)</f>
        <v>49125</v>
      </c>
      <c r="G221" s="22">
        <f>일위대가목록!F92</f>
        <v>35830</v>
      </c>
      <c r="H221" s="25">
        <f>TRUNC(G221*D221,1)</f>
        <v>107490</v>
      </c>
      <c r="I221" s="22">
        <f>일위대가목록!G92</f>
        <v>1592</v>
      </c>
      <c r="J221" s="25">
        <f>TRUNC(I221*D221,1)</f>
        <v>4776</v>
      </c>
      <c r="K221" s="22">
        <f t="shared" si="46"/>
        <v>53797</v>
      </c>
      <c r="L221" s="25">
        <f t="shared" si="46"/>
        <v>161391</v>
      </c>
      <c r="M221" s="19" t="s">
        <v>914</v>
      </c>
      <c r="N221" s="1" t="s">
        <v>273</v>
      </c>
      <c r="O221" s="1" t="s">
        <v>915</v>
      </c>
      <c r="P221" s="1" t="s">
        <v>64</v>
      </c>
      <c r="Q221" s="1" t="s">
        <v>65</v>
      </c>
      <c r="R221" s="1" t="s">
        <v>65</v>
      </c>
      <c r="AV221" s="1" t="s">
        <v>52</v>
      </c>
      <c r="AW221" s="1" t="s">
        <v>923</v>
      </c>
      <c r="AX221" s="1" t="s">
        <v>52</v>
      </c>
      <c r="AY221" s="1" t="s">
        <v>52</v>
      </c>
      <c r="AZ221" s="1" t="s">
        <v>52</v>
      </c>
    </row>
    <row r="222" spans="1:52" ht="30" customHeight="1" x14ac:dyDescent="0.3">
      <c r="A222" s="19" t="s">
        <v>908</v>
      </c>
      <c r="B222" s="19" t="s">
        <v>917</v>
      </c>
      <c r="C222" s="19" t="s">
        <v>224</v>
      </c>
      <c r="D222" s="20">
        <v>0.4</v>
      </c>
      <c r="E222" s="22">
        <f>일위대가목록!E93</f>
        <v>17058</v>
      </c>
      <c r="F222" s="25">
        <f>TRUNC(E222*D222,1)</f>
        <v>6823.2</v>
      </c>
      <c r="G222" s="22">
        <f>일위대가목록!F93</f>
        <v>37323</v>
      </c>
      <c r="H222" s="25">
        <f>TRUNC(G222*D222,1)</f>
        <v>14929.2</v>
      </c>
      <c r="I222" s="22">
        <f>일위대가목록!G93</f>
        <v>1658</v>
      </c>
      <c r="J222" s="25">
        <f>TRUNC(I222*D222,1)</f>
        <v>663.2</v>
      </c>
      <c r="K222" s="22">
        <f t="shared" si="46"/>
        <v>56039</v>
      </c>
      <c r="L222" s="25">
        <f t="shared" si="46"/>
        <v>22415.599999999999</v>
      </c>
      <c r="M222" s="19" t="s">
        <v>918</v>
      </c>
      <c r="N222" s="1" t="s">
        <v>273</v>
      </c>
      <c r="O222" s="1" t="s">
        <v>919</v>
      </c>
      <c r="P222" s="1" t="s">
        <v>64</v>
      </c>
      <c r="Q222" s="1" t="s">
        <v>65</v>
      </c>
      <c r="R222" s="1" t="s">
        <v>65</v>
      </c>
      <c r="AV222" s="1" t="s">
        <v>52</v>
      </c>
      <c r="AW222" s="1" t="s">
        <v>924</v>
      </c>
      <c r="AX222" s="1" t="s">
        <v>52</v>
      </c>
      <c r="AY222" s="1" t="s">
        <v>52</v>
      </c>
      <c r="AZ222" s="1" t="s">
        <v>52</v>
      </c>
    </row>
    <row r="223" spans="1:52" ht="30" customHeight="1" x14ac:dyDescent="0.3">
      <c r="A223" s="19" t="s">
        <v>586</v>
      </c>
      <c r="B223" s="19" t="s">
        <v>52</v>
      </c>
      <c r="C223" s="19" t="s">
        <v>52</v>
      </c>
      <c r="D223" s="20"/>
      <c r="E223" s="22"/>
      <c r="F223" s="25">
        <f>TRUNC(SUMIF(N220:N222, N219, F220:F222),0)</f>
        <v>62498</v>
      </c>
      <c r="G223" s="22"/>
      <c r="H223" s="25">
        <f>TRUNC(SUMIF(N220:N222, N219, H220:H222),0)</f>
        <v>136751</v>
      </c>
      <c r="I223" s="22"/>
      <c r="J223" s="25">
        <f>TRUNC(SUMIF(N220:N222, N219, J220:J222),0)</f>
        <v>6076</v>
      </c>
      <c r="K223" s="22"/>
      <c r="L223" s="25">
        <f>F223+H223+J223</f>
        <v>205325</v>
      </c>
      <c r="M223" s="19" t="s">
        <v>52</v>
      </c>
      <c r="N223" s="1" t="s">
        <v>83</v>
      </c>
      <c r="O223" s="1" t="s">
        <v>83</v>
      </c>
      <c r="P223" s="1" t="s">
        <v>52</v>
      </c>
      <c r="Q223" s="1" t="s">
        <v>52</v>
      </c>
      <c r="R223" s="1" t="s">
        <v>52</v>
      </c>
      <c r="AV223" s="1" t="s">
        <v>52</v>
      </c>
      <c r="AW223" s="1" t="s">
        <v>52</v>
      </c>
      <c r="AX223" s="1" t="s">
        <v>52</v>
      </c>
      <c r="AY223" s="1" t="s">
        <v>52</v>
      </c>
      <c r="AZ223" s="1" t="s">
        <v>52</v>
      </c>
    </row>
    <row r="224" spans="1:52" ht="30" customHeight="1" x14ac:dyDescent="0.3">
      <c r="A224" s="20"/>
      <c r="B224" s="20"/>
      <c r="C224" s="20"/>
      <c r="D224" s="20"/>
      <c r="E224" s="22"/>
      <c r="F224" s="25"/>
      <c r="G224" s="22"/>
      <c r="H224" s="25"/>
      <c r="I224" s="22"/>
      <c r="J224" s="25"/>
      <c r="K224" s="22"/>
      <c r="L224" s="25"/>
      <c r="M224" s="20"/>
    </row>
    <row r="225" spans="1:52" ht="30" customHeight="1" x14ac:dyDescent="0.3">
      <c r="A225" s="16" t="s">
        <v>925</v>
      </c>
      <c r="B225" s="17"/>
      <c r="C225" s="17"/>
      <c r="D225" s="17"/>
      <c r="E225" s="21"/>
      <c r="F225" s="24"/>
      <c r="G225" s="21"/>
      <c r="H225" s="24"/>
      <c r="I225" s="21"/>
      <c r="J225" s="24"/>
      <c r="K225" s="21"/>
      <c r="L225" s="24"/>
      <c r="M225" s="18"/>
      <c r="N225" s="1" t="s">
        <v>278</v>
      </c>
    </row>
    <row r="226" spans="1:52" ht="30" customHeight="1" x14ac:dyDescent="0.3">
      <c r="A226" s="19" t="s">
        <v>908</v>
      </c>
      <c r="B226" s="19" t="s">
        <v>909</v>
      </c>
      <c r="C226" s="19" t="s">
        <v>224</v>
      </c>
      <c r="D226" s="20">
        <v>0.4</v>
      </c>
      <c r="E226" s="22">
        <f>일위대가목록!E91</f>
        <v>16375</v>
      </c>
      <c r="F226" s="25">
        <f>TRUNC(E226*D226,1)</f>
        <v>6550</v>
      </c>
      <c r="G226" s="22">
        <f>일위대가목록!F91</f>
        <v>35830</v>
      </c>
      <c r="H226" s="25">
        <f>TRUNC(G226*D226,1)</f>
        <v>14332</v>
      </c>
      <c r="I226" s="22">
        <f>일위대가목록!G91</f>
        <v>1592</v>
      </c>
      <c r="J226" s="25">
        <f>TRUNC(I226*D226,1)</f>
        <v>636.79999999999995</v>
      </c>
      <c r="K226" s="22">
        <f t="shared" ref="K226:L228" si="47">TRUNC(E226+G226+I226,1)</f>
        <v>53797</v>
      </c>
      <c r="L226" s="25">
        <f t="shared" si="47"/>
        <v>21518.799999999999</v>
      </c>
      <c r="M226" s="19" t="s">
        <v>910</v>
      </c>
      <c r="N226" s="1" t="s">
        <v>278</v>
      </c>
      <c r="O226" s="1" t="s">
        <v>911</v>
      </c>
      <c r="P226" s="1" t="s">
        <v>64</v>
      </c>
      <c r="Q226" s="1" t="s">
        <v>65</v>
      </c>
      <c r="R226" s="1" t="s">
        <v>65</v>
      </c>
      <c r="AV226" s="1" t="s">
        <v>52</v>
      </c>
      <c r="AW226" s="1" t="s">
        <v>926</v>
      </c>
      <c r="AX226" s="1" t="s">
        <v>52</v>
      </c>
      <c r="AY226" s="1" t="s">
        <v>52</v>
      </c>
      <c r="AZ226" s="1" t="s">
        <v>52</v>
      </c>
    </row>
    <row r="227" spans="1:52" ht="30" customHeight="1" x14ac:dyDescent="0.3">
      <c r="A227" s="19" t="s">
        <v>908</v>
      </c>
      <c r="B227" s="19" t="s">
        <v>913</v>
      </c>
      <c r="C227" s="19" t="s">
        <v>224</v>
      </c>
      <c r="D227" s="20">
        <v>2.8</v>
      </c>
      <c r="E227" s="22">
        <f>일위대가목록!E92</f>
        <v>16375</v>
      </c>
      <c r="F227" s="25">
        <f>TRUNC(E227*D227,1)</f>
        <v>45850</v>
      </c>
      <c r="G227" s="22">
        <f>일위대가목록!F92</f>
        <v>35830</v>
      </c>
      <c r="H227" s="25">
        <f>TRUNC(G227*D227,1)</f>
        <v>100324</v>
      </c>
      <c r="I227" s="22">
        <f>일위대가목록!G92</f>
        <v>1592</v>
      </c>
      <c r="J227" s="25">
        <f>TRUNC(I227*D227,1)</f>
        <v>4457.6000000000004</v>
      </c>
      <c r="K227" s="22">
        <f t="shared" si="47"/>
        <v>53797</v>
      </c>
      <c r="L227" s="25">
        <f t="shared" si="47"/>
        <v>150631.6</v>
      </c>
      <c r="M227" s="19" t="s">
        <v>914</v>
      </c>
      <c r="N227" s="1" t="s">
        <v>278</v>
      </c>
      <c r="O227" s="1" t="s">
        <v>915</v>
      </c>
      <c r="P227" s="1" t="s">
        <v>64</v>
      </c>
      <c r="Q227" s="1" t="s">
        <v>65</v>
      </c>
      <c r="R227" s="1" t="s">
        <v>65</v>
      </c>
      <c r="AV227" s="1" t="s">
        <v>52</v>
      </c>
      <c r="AW227" s="1" t="s">
        <v>927</v>
      </c>
      <c r="AX227" s="1" t="s">
        <v>52</v>
      </c>
      <c r="AY227" s="1" t="s">
        <v>52</v>
      </c>
      <c r="AZ227" s="1" t="s">
        <v>52</v>
      </c>
    </row>
    <row r="228" spans="1:52" ht="30" customHeight="1" x14ac:dyDescent="0.3">
      <c r="A228" s="19" t="s">
        <v>908</v>
      </c>
      <c r="B228" s="19" t="s">
        <v>917</v>
      </c>
      <c r="C228" s="19" t="s">
        <v>224</v>
      </c>
      <c r="D228" s="20">
        <v>0.4</v>
      </c>
      <c r="E228" s="22">
        <f>일위대가목록!E93</f>
        <v>17058</v>
      </c>
      <c r="F228" s="25">
        <f>TRUNC(E228*D228,1)</f>
        <v>6823.2</v>
      </c>
      <c r="G228" s="22">
        <f>일위대가목록!F93</f>
        <v>37323</v>
      </c>
      <c r="H228" s="25">
        <f>TRUNC(G228*D228,1)</f>
        <v>14929.2</v>
      </c>
      <c r="I228" s="22">
        <f>일위대가목록!G93</f>
        <v>1658</v>
      </c>
      <c r="J228" s="25">
        <f>TRUNC(I228*D228,1)</f>
        <v>663.2</v>
      </c>
      <c r="K228" s="22">
        <f t="shared" si="47"/>
        <v>56039</v>
      </c>
      <c r="L228" s="25">
        <f t="shared" si="47"/>
        <v>22415.599999999999</v>
      </c>
      <c r="M228" s="19" t="s">
        <v>918</v>
      </c>
      <c r="N228" s="1" t="s">
        <v>278</v>
      </c>
      <c r="O228" s="1" t="s">
        <v>919</v>
      </c>
      <c r="P228" s="1" t="s">
        <v>64</v>
      </c>
      <c r="Q228" s="1" t="s">
        <v>65</v>
      </c>
      <c r="R228" s="1" t="s">
        <v>65</v>
      </c>
      <c r="AV228" s="1" t="s">
        <v>52</v>
      </c>
      <c r="AW228" s="1" t="s">
        <v>928</v>
      </c>
      <c r="AX228" s="1" t="s">
        <v>52</v>
      </c>
      <c r="AY228" s="1" t="s">
        <v>52</v>
      </c>
      <c r="AZ228" s="1" t="s">
        <v>52</v>
      </c>
    </row>
    <row r="229" spans="1:52" ht="30" customHeight="1" x14ac:dyDescent="0.3">
      <c r="A229" s="19" t="s">
        <v>586</v>
      </c>
      <c r="B229" s="19" t="s">
        <v>52</v>
      </c>
      <c r="C229" s="19" t="s">
        <v>52</v>
      </c>
      <c r="D229" s="20"/>
      <c r="E229" s="22"/>
      <c r="F229" s="25">
        <f>TRUNC(SUMIF(N226:N228, N225, F226:F228),0)</f>
        <v>59223</v>
      </c>
      <c r="G229" s="22"/>
      <c r="H229" s="25">
        <f>TRUNC(SUMIF(N226:N228, N225, H226:H228),0)</f>
        <v>129585</v>
      </c>
      <c r="I229" s="22"/>
      <c r="J229" s="25">
        <f>TRUNC(SUMIF(N226:N228, N225, J226:J228),0)</f>
        <v>5757</v>
      </c>
      <c r="K229" s="22"/>
      <c r="L229" s="25">
        <f>F229+H229+J229</f>
        <v>194565</v>
      </c>
      <c r="M229" s="19" t="s">
        <v>52</v>
      </c>
      <c r="N229" s="1" t="s">
        <v>83</v>
      </c>
      <c r="O229" s="1" t="s">
        <v>83</v>
      </c>
      <c r="P229" s="1" t="s">
        <v>52</v>
      </c>
      <c r="Q229" s="1" t="s">
        <v>52</v>
      </c>
      <c r="R229" s="1" t="s">
        <v>52</v>
      </c>
      <c r="AV229" s="1" t="s">
        <v>52</v>
      </c>
      <c r="AW229" s="1" t="s">
        <v>52</v>
      </c>
      <c r="AX229" s="1" t="s">
        <v>52</v>
      </c>
      <c r="AY229" s="1" t="s">
        <v>52</v>
      </c>
      <c r="AZ229" s="1" t="s">
        <v>52</v>
      </c>
    </row>
    <row r="230" spans="1:52" ht="30" customHeight="1" x14ac:dyDescent="0.3">
      <c r="A230" s="20"/>
      <c r="B230" s="20"/>
      <c r="C230" s="20"/>
      <c r="D230" s="20"/>
      <c r="E230" s="22"/>
      <c r="F230" s="25"/>
      <c r="G230" s="22"/>
      <c r="H230" s="25"/>
      <c r="I230" s="22"/>
      <c r="J230" s="25"/>
      <c r="K230" s="22"/>
      <c r="L230" s="25"/>
      <c r="M230" s="20"/>
    </row>
    <row r="231" spans="1:52" ht="30" customHeight="1" x14ac:dyDescent="0.3">
      <c r="A231" s="16" t="s">
        <v>929</v>
      </c>
      <c r="B231" s="17"/>
      <c r="C231" s="17"/>
      <c r="D231" s="17"/>
      <c r="E231" s="21"/>
      <c r="F231" s="24"/>
      <c r="G231" s="21"/>
      <c r="H231" s="24"/>
      <c r="I231" s="21"/>
      <c r="J231" s="24"/>
      <c r="K231" s="21"/>
      <c r="L231" s="24"/>
      <c r="M231" s="18"/>
      <c r="N231" s="1" t="s">
        <v>283</v>
      </c>
    </row>
    <row r="232" spans="1:52" ht="30" customHeight="1" x14ac:dyDescent="0.3">
      <c r="A232" s="19" t="s">
        <v>930</v>
      </c>
      <c r="B232" s="19" t="s">
        <v>931</v>
      </c>
      <c r="C232" s="19" t="s">
        <v>224</v>
      </c>
      <c r="D232" s="20">
        <v>8.8000000000000007</v>
      </c>
      <c r="E232" s="22">
        <f>일위대가목록!E96</f>
        <v>3826</v>
      </c>
      <c r="F232" s="25">
        <f>TRUNC(E232*D232,1)</f>
        <v>33668.800000000003</v>
      </c>
      <c r="G232" s="22">
        <f>일위대가목록!F96</f>
        <v>17784</v>
      </c>
      <c r="H232" s="25">
        <f>TRUNC(G232*D232,1)</f>
        <v>156499.20000000001</v>
      </c>
      <c r="I232" s="22">
        <f>일위대가목록!G96</f>
        <v>887</v>
      </c>
      <c r="J232" s="25">
        <f>TRUNC(I232*D232,1)</f>
        <v>7805.6</v>
      </c>
      <c r="K232" s="22">
        <f t="shared" ref="K232:L235" si="48">TRUNC(E232+G232+I232,1)</f>
        <v>22497</v>
      </c>
      <c r="L232" s="25">
        <f t="shared" si="48"/>
        <v>197973.6</v>
      </c>
      <c r="M232" s="19" t="s">
        <v>932</v>
      </c>
      <c r="N232" s="1" t="s">
        <v>283</v>
      </c>
      <c r="O232" s="1" t="s">
        <v>933</v>
      </c>
      <c r="P232" s="1" t="s">
        <v>64</v>
      </c>
      <c r="Q232" s="1" t="s">
        <v>65</v>
      </c>
      <c r="R232" s="1" t="s">
        <v>65</v>
      </c>
      <c r="AV232" s="1" t="s">
        <v>52</v>
      </c>
      <c r="AW232" s="1" t="s">
        <v>934</v>
      </c>
      <c r="AX232" s="1" t="s">
        <v>52</v>
      </c>
      <c r="AY232" s="1" t="s">
        <v>52</v>
      </c>
      <c r="AZ232" s="1" t="s">
        <v>52</v>
      </c>
    </row>
    <row r="233" spans="1:52" ht="30" customHeight="1" x14ac:dyDescent="0.3">
      <c r="A233" s="19" t="s">
        <v>930</v>
      </c>
      <c r="B233" s="19" t="s">
        <v>935</v>
      </c>
      <c r="C233" s="19" t="s">
        <v>224</v>
      </c>
      <c r="D233" s="20">
        <v>4</v>
      </c>
      <c r="E233" s="22">
        <f>일위대가목록!E97</f>
        <v>5906</v>
      </c>
      <c r="F233" s="25">
        <f>TRUNC(E233*D233,1)</f>
        <v>23624</v>
      </c>
      <c r="G233" s="22">
        <f>일위대가목록!F97</f>
        <v>27407</v>
      </c>
      <c r="H233" s="25">
        <f>TRUNC(G233*D233,1)</f>
        <v>109628</v>
      </c>
      <c r="I233" s="22">
        <f>일위대가목록!G97</f>
        <v>1368</v>
      </c>
      <c r="J233" s="25">
        <f>TRUNC(I233*D233,1)</f>
        <v>5472</v>
      </c>
      <c r="K233" s="22">
        <f t="shared" si="48"/>
        <v>34681</v>
      </c>
      <c r="L233" s="25">
        <f t="shared" si="48"/>
        <v>138724</v>
      </c>
      <c r="M233" s="19" t="s">
        <v>936</v>
      </c>
      <c r="N233" s="1" t="s">
        <v>283</v>
      </c>
      <c r="O233" s="1" t="s">
        <v>937</v>
      </c>
      <c r="P233" s="1" t="s">
        <v>64</v>
      </c>
      <c r="Q233" s="1" t="s">
        <v>65</v>
      </c>
      <c r="R233" s="1" t="s">
        <v>65</v>
      </c>
      <c r="AV233" s="1" t="s">
        <v>52</v>
      </c>
      <c r="AW233" s="1" t="s">
        <v>938</v>
      </c>
      <c r="AX233" s="1" t="s">
        <v>52</v>
      </c>
      <c r="AY233" s="1" t="s">
        <v>52</v>
      </c>
      <c r="AZ233" s="1" t="s">
        <v>52</v>
      </c>
    </row>
    <row r="234" spans="1:52" ht="30" customHeight="1" x14ac:dyDescent="0.3">
      <c r="A234" s="19" t="s">
        <v>939</v>
      </c>
      <c r="B234" s="19" t="s">
        <v>940</v>
      </c>
      <c r="C234" s="19" t="s">
        <v>73</v>
      </c>
      <c r="D234" s="20">
        <v>1.44</v>
      </c>
      <c r="E234" s="22">
        <f>일위대가목록!E98</f>
        <v>5064</v>
      </c>
      <c r="F234" s="25">
        <f>TRUNC(E234*D234,1)</f>
        <v>7292.1</v>
      </c>
      <c r="G234" s="22">
        <f>일위대가목록!F98</f>
        <v>18183</v>
      </c>
      <c r="H234" s="25">
        <f>TRUNC(G234*D234,1)</f>
        <v>26183.5</v>
      </c>
      <c r="I234" s="22">
        <f>일위대가목록!G98</f>
        <v>363</v>
      </c>
      <c r="J234" s="25">
        <f>TRUNC(I234*D234,1)</f>
        <v>522.70000000000005</v>
      </c>
      <c r="K234" s="22">
        <f t="shared" si="48"/>
        <v>23610</v>
      </c>
      <c r="L234" s="25">
        <f t="shared" si="48"/>
        <v>33998.300000000003</v>
      </c>
      <c r="M234" s="19" t="s">
        <v>941</v>
      </c>
      <c r="N234" s="1" t="s">
        <v>283</v>
      </c>
      <c r="O234" s="1" t="s">
        <v>942</v>
      </c>
      <c r="P234" s="1" t="s">
        <v>64</v>
      </c>
      <c r="Q234" s="1" t="s">
        <v>65</v>
      </c>
      <c r="R234" s="1" t="s">
        <v>65</v>
      </c>
      <c r="AV234" s="1" t="s">
        <v>52</v>
      </c>
      <c r="AW234" s="1" t="s">
        <v>943</v>
      </c>
      <c r="AX234" s="1" t="s">
        <v>52</v>
      </c>
      <c r="AY234" s="1" t="s">
        <v>52</v>
      </c>
      <c r="AZ234" s="1" t="s">
        <v>52</v>
      </c>
    </row>
    <row r="235" spans="1:52" ht="30" customHeight="1" x14ac:dyDescent="0.3">
      <c r="A235" s="19" t="s">
        <v>944</v>
      </c>
      <c r="B235" s="19" t="s">
        <v>945</v>
      </c>
      <c r="C235" s="19" t="s">
        <v>73</v>
      </c>
      <c r="D235" s="20">
        <v>1.44</v>
      </c>
      <c r="E235" s="22">
        <f>단가대비표!O40</f>
        <v>30000</v>
      </c>
      <c r="F235" s="25">
        <f>TRUNC(E235*D235,1)</f>
        <v>43200</v>
      </c>
      <c r="G235" s="22">
        <f>단가대비표!P40</f>
        <v>0</v>
      </c>
      <c r="H235" s="25">
        <f>TRUNC(G235*D235,1)</f>
        <v>0</v>
      </c>
      <c r="I235" s="22">
        <f>단가대비표!V40</f>
        <v>0</v>
      </c>
      <c r="J235" s="25">
        <f>TRUNC(I235*D235,1)</f>
        <v>0</v>
      </c>
      <c r="K235" s="22">
        <f t="shared" si="48"/>
        <v>30000</v>
      </c>
      <c r="L235" s="25">
        <f t="shared" si="48"/>
        <v>43200</v>
      </c>
      <c r="M235" s="19" t="s">
        <v>52</v>
      </c>
      <c r="N235" s="1" t="s">
        <v>283</v>
      </c>
      <c r="O235" s="1" t="s">
        <v>946</v>
      </c>
      <c r="P235" s="1" t="s">
        <v>65</v>
      </c>
      <c r="Q235" s="1" t="s">
        <v>65</v>
      </c>
      <c r="R235" s="1" t="s">
        <v>64</v>
      </c>
      <c r="AV235" s="1" t="s">
        <v>52</v>
      </c>
      <c r="AW235" s="1" t="s">
        <v>947</v>
      </c>
      <c r="AX235" s="1" t="s">
        <v>52</v>
      </c>
      <c r="AY235" s="1" t="s">
        <v>52</v>
      </c>
      <c r="AZ235" s="1" t="s">
        <v>52</v>
      </c>
    </row>
    <row r="236" spans="1:52" ht="30" customHeight="1" x14ac:dyDescent="0.3">
      <c r="A236" s="19" t="s">
        <v>586</v>
      </c>
      <c r="B236" s="19" t="s">
        <v>52</v>
      </c>
      <c r="C236" s="19" t="s">
        <v>52</v>
      </c>
      <c r="D236" s="20"/>
      <c r="E236" s="22"/>
      <c r="F236" s="25">
        <f>TRUNC(SUMIF(N232:N235, N231, F232:F235),0)</f>
        <v>107784</v>
      </c>
      <c r="G236" s="22"/>
      <c r="H236" s="25">
        <f>TRUNC(SUMIF(N232:N235, N231, H232:H235),0)</f>
        <v>292310</v>
      </c>
      <c r="I236" s="22"/>
      <c r="J236" s="25">
        <f>TRUNC(SUMIF(N232:N235, N231, J232:J235),0)</f>
        <v>13800</v>
      </c>
      <c r="K236" s="22"/>
      <c r="L236" s="25">
        <f>F236+H236+J236</f>
        <v>413894</v>
      </c>
      <c r="M236" s="19" t="s">
        <v>52</v>
      </c>
      <c r="N236" s="1" t="s">
        <v>83</v>
      </c>
      <c r="O236" s="1" t="s">
        <v>83</v>
      </c>
      <c r="P236" s="1" t="s">
        <v>52</v>
      </c>
      <c r="Q236" s="1" t="s">
        <v>52</v>
      </c>
      <c r="R236" s="1" t="s">
        <v>52</v>
      </c>
      <c r="AV236" s="1" t="s">
        <v>52</v>
      </c>
      <c r="AW236" s="1" t="s">
        <v>52</v>
      </c>
      <c r="AX236" s="1" t="s">
        <v>52</v>
      </c>
      <c r="AY236" s="1" t="s">
        <v>52</v>
      </c>
      <c r="AZ236" s="1" t="s">
        <v>52</v>
      </c>
    </row>
    <row r="237" spans="1:52" ht="30" customHeight="1" x14ac:dyDescent="0.3">
      <c r="A237" s="20"/>
      <c r="B237" s="20"/>
      <c r="C237" s="20"/>
      <c r="D237" s="20"/>
      <c r="E237" s="22"/>
      <c r="F237" s="25"/>
      <c r="G237" s="22"/>
      <c r="H237" s="25"/>
      <c r="I237" s="22"/>
      <c r="J237" s="25"/>
      <c r="K237" s="22"/>
      <c r="L237" s="25"/>
      <c r="M237" s="20"/>
    </row>
    <row r="238" spans="1:52" ht="30" customHeight="1" x14ac:dyDescent="0.3">
      <c r="A238" s="16" t="s">
        <v>948</v>
      </c>
      <c r="B238" s="17"/>
      <c r="C238" s="17"/>
      <c r="D238" s="17"/>
      <c r="E238" s="21"/>
      <c r="F238" s="24"/>
      <c r="G238" s="21"/>
      <c r="H238" s="24"/>
      <c r="I238" s="21"/>
      <c r="J238" s="24"/>
      <c r="K238" s="21"/>
      <c r="L238" s="24"/>
      <c r="M238" s="18"/>
      <c r="N238" s="1" t="s">
        <v>288</v>
      </c>
    </row>
    <row r="239" spans="1:52" ht="30" customHeight="1" x14ac:dyDescent="0.3">
      <c r="A239" s="19" t="s">
        <v>908</v>
      </c>
      <c r="B239" s="19" t="s">
        <v>909</v>
      </c>
      <c r="C239" s="19" t="s">
        <v>224</v>
      </c>
      <c r="D239" s="20">
        <v>3.4</v>
      </c>
      <c r="E239" s="22">
        <f>일위대가목록!E91</f>
        <v>16375</v>
      </c>
      <c r="F239" s="25">
        <f>TRUNC(E239*D239,1)</f>
        <v>55675</v>
      </c>
      <c r="G239" s="22">
        <f>일위대가목록!F91</f>
        <v>35830</v>
      </c>
      <c r="H239" s="25">
        <f>TRUNC(G239*D239,1)</f>
        <v>121822</v>
      </c>
      <c r="I239" s="22">
        <f>일위대가목록!G91</f>
        <v>1592</v>
      </c>
      <c r="J239" s="25">
        <f>TRUNC(I239*D239,1)</f>
        <v>5412.8</v>
      </c>
      <c r="K239" s="22">
        <f t="shared" ref="K239:L241" si="49">TRUNC(E239+G239+I239,1)</f>
        <v>53797</v>
      </c>
      <c r="L239" s="25">
        <f t="shared" si="49"/>
        <v>182909.8</v>
      </c>
      <c r="M239" s="19" t="s">
        <v>910</v>
      </c>
      <c r="N239" s="1" t="s">
        <v>288</v>
      </c>
      <c r="O239" s="1" t="s">
        <v>911</v>
      </c>
      <c r="P239" s="1" t="s">
        <v>64</v>
      </c>
      <c r="Q239" s="1" t="s">
        <v>65</v>
      </c>
      <c r="R239" s="1" t="s">
        <v>65</v>
      </c>
      <c r="AV239" s="1" t="s">
        <v>52</v>
      </c>
      <c r="AW239" s="1" t="s">
        <v>949</v>
      </c>
      <c r="AX239" s="1" t="s">
        <v>52</v>
      </c>
      <c r="AY239" s="1" t="s">
        <v>52</v>
      </c>
      <c r="AZ239" s="1" t="s">
        <v>52</v>
      </c>
    </row>
    <row r="240" spans="1:52" ht="30" customHeight="1" x14ac:dyDescent="0.3">
      <c r="A240" s="19" t="s">
        <v>908</v>
      </c>
      <c r="B240" s="19" t="s">
        <v>913</v>
      </c>
      <c r="C240" s="19" t="s">
        <v>224</v>
      </c>
      <c r="D240" s="20">
        <v>3.4</v>
      </c>
      <c r="E240" s="22">
        <f>일위대가목록!E92</f>
        <v>16375</v>
      </c>
      <c r="F240" s="25">
        <f>TRUNC(E240*D240,1)</f>
        <v>55675</v>
      </c>
      <c r="G240" s="22">
        <f>일위대가목록!F92</f>
        <v>35830</v>
      </c>
      <c r="H240" s="25">
        <f>TRUNC(G240*D240,1)</f>
        <v>121822</v>
      </c>
      <c r="I240" s="22">
        <f>일위대가목록!G92</f>
        <v>1592</v>
      </c>
      <c r="J240" s="25">
        <f>TRUNC(I240*D240,1)</f>
        <v>5412.8</v>
      </c>
      <c r="K240" s="22">
        <f t="shared" si="49"/>
        <v>53797</v>
      </c>
      <c r="L240" s="25">
        <f t="shared" si="49"/>
        <v>182909.8</v>
      </c>
      <c r="M240" s="19" t="s">
        <v>914</v>
      </c>
      <c r="N240" s="1" t="s">
        <v>288</v>
      </c>
      <c r="O240" s="1" t="s">
        <v>915</v>
      </c>
      <c r="P240" s="1" t="s">
        <v>64</v>
      </c>
      <c r="Q240" s="1" t="s">
        <v>65</v>
      </c>
      <c r="R240" s="1" t="s">
        <v>65</v>
      </c>
      <c r="AV240" s="1" t="s">
        <v>52</v>
      </c>
      <c r="AW240" s="1" t="s">
        <v>950</v>
      </c>
      <c r="AX240" s="1" t="s">
        <v>52</v>
      </c>
      <c r="AY240" s="1" t="s">
        <v>52</v>
      </c>
      <c r="AZ240" s="1" t="s">
        <v>52</v>
      </c>
    </row>
    <row r="241" spans="1:52" ht="30" customHeight="1" x14ac:dyDescent="0.3">
      <c r="A241" s="19" t="s">
        <v>908</v>
      </c>
      <c r="B241" s="19" t="s">
        <v>917</v>
      </c>
      <c r="C241" s="19" t="s">
        <v>224</v>
      </c>
      <c r="D241" s="20">
        <v>4</v>
      </c>
      <c r="E241" s="22">
        <f>일위대가목록!E93</f>
        <v>17058</v>
      </c>
      <c r="F241" s="25">
        <f>TRUNC(E241*D241,1)</f>
        <v>68232</v>
      </c>
      <c r="G241" s="22">
        <f>일위대가목록!F93</f>
        <v>37323</v>
      </c>
      <c r="H241" s="25">
        <f>TRUNC(G241*D241,1)</f>
        <v>149292</v>
      </c>
      <c r="I241" s="22">
        <f>일위대가목록!G93</f>
        <v>1658</v>
      </c>
      <c r="J241" s="25">
        <f>TRUNC(I241*D241,1)</f>
        <v>6632</v>
      </c>
      <c r="K241" s="22">
        <f t="shared" si="49"/>
        <v>56039</v>
      </c>
      <c r="L241" s="25">
        <f t="shared" si="49"/>
        <v>224156</v>
      </c>
      <c r="M241" s="19" t="s">
        <v>918</v>
      </c>
      <c r="N241" s="1" t="s">
        <v>288</v>
      </c>
      <c r="O241" s="1" t="s">
        <v>919</v>
      </c>
      <c r="P241" s="1" t="s">
        <v>64</v>
      </c>
      <c r="Q241" s="1" t="s">
        <v>65</v>
      </c>
      <c r="R241" s="1" t="s">
        <v>65</v>
      </c>
      <c r="AV241" s="1" t="s">
        <v>52</v>
      </c>
      <c r="AW241" s="1" t="s">
        <v>951</v>
      </c>
      <c r="AX241" s="1" t="s">
        <v>52</v>
      </c>
      <c r="AY241" s="1" t="s">
        <v>52</v>
      </c>
      <c r="AZ241" s="1" t="s">
        <v>52</v>
      </c>
    </row>
    <row r="242" spans="1:52" ht="30" customHeight="1" x14ac:dyDescent="0.3">
      <c r="A242" s="19" t="s">
        <v>586</v>
      </c>
      <c r="B242" s="19" t="s">
        <v>52</v>
      </c>
      <c r="C242" s="19" t="s">
        <v>52</v>
      </c>
      <c r="D242" s="20"/>
      <c r="E242" s="22"/>
      <c r="F242" s="25">
        <f>TRUNC(SUMIF(N239:N241, N238, F239:F241),0)</f>
        <v>179582</v>
      </c>
      <c r="G242" s="22"/>
      <c r="H242" s="25">
        <f>TRUNC(SUMIF(N239:N241, N238, H239:H241),0)</f>
        <v>392936</v>
      </c>
      <c r="I242" s="22"/>
      <c r="J242" s="25">
        <f>TRUNC(SUMIF(N239:N241, N238, J239:J241),0)</f>
        <v>17457</v>
      </c>
      <c r="K242" s="22"/>
      <c r="L242" s="25">
        <f>F242+H242+J242</f>
        <v>589975</v>
      </c>
      <c r="M242" s="19" t="s">
        <v>52</v>
      </c>
      <c r="N242" s="1" t="s">
        <v>83</v>
      </c>
      <c r="O242" s="1" t="s">
        <v>83</v>
      </c>
      <c r="P242" s="1" t="s">
        <v>52</v>
      </c>
      <c r="Q242" s="1" t="s">
        <v>52</v>
      </c>
      <c r="R242" s="1" t="s">
        <v>52</v>
      </c>
      <c r="AV242" s="1" t="s">
        <v>52</v>
      </c>
      <c r="AW242" s="1" t="s">
        <v>52</v>
      </c>
      <c r="AX242" s="1" t="s">
        <v>52</v>
      </c>
      <c r="AY242" s="1" t="s">
        <v>52</v>
      </c>
      <c r="AZ242" s="1" t="s">
        <v>52</v>
      </c>
    </row>
    <row r="243" spans="1:52" ht="30" customHeight="1" x14ac:dyDescent="0.3">
      <c r="A243" s="20"/>
      <c r="B243" s="20"/>
      <c r="C243" s="20"/>
      <c r="D243" s="20"/>
      <c r="E243" s="22"/>
      <c r="F243" s="25"/>
      <c r="G243" s="22"/>
      <c r="H243" s="25"/>
      <c r="I243" s="22"/>
      <c r="J243" s="25"/>
      <c r="K243" s="22"/>
      <c r="L243" s="25"/>
      <c r="M243" s="20"/>
    </row>
    <row r="244" spans="1:52" ht="30" customHeight="1" x14ac:dyDescent="0.3">
      <c r="A244" s="16" t="s">
        <v>952</v>
      </c>
      <c r="B244" s="17"/>
      <c r="C244" s="17"/>
      <c r="D244" s="17"/>
      <c r="E244" s="21"/>
      <c r="F244" s="24"/>
      <c r="G244" s="21"/>
      <c r="H244" s="24"/>
      <c r="I244" s="21"/>
      <c r="J244" s="24"/>
      <c r="K244" s="21"/>
      <c r="L244" s="24"/>
      <c r="M244" s="18"/>
      <c r="N244" s="1" t="s">
        <v>292</v>
      </c>
    </row>
    <row r="245" spans="1:52" ht="30" customHeight="1" x14ac:dyDescent="0.3">
      <c r="A245" s="19" t="s">
        <v>953</v>
      </c>
      <c r="B245" s="19" t="s">
        <v>954</v>
      </c>
      <c r="C245" s="19" t="s">
        <v>224</v>
      </c>
      <c r="D245" s="20">
        <v>4.8</v>
      </c>
      <c r="E245" s="22">
        <f>일위대가목록!E99</f>
        <v>17399</v>
      </c>
      <c r="F245" s="25">
        <f>TRUNC(E245*D245,1)</f>
        <v>83515.199999999997</v>
      </c>
      <c r="G245" s="22">
        <f>일위대가목록!F99</f>
        <v>38069</v>
      </c>
      <c r="H245" s="25">
        <f>TRUNC(G245*D245,1)</f>
        <v>182731.2</v>
      </c>
      <c r="I245" s="22">
        <f>일위대가목록!G99</f>
        <v>1691</v>
      </c>
      <c r="J245" s="25">
        <f>TRUNC(I245*D245,1)</f>
        <v>8116.8</v>
      </c>
      <c r="K245" s="22">
        <f t="shared" ref="K245:L248" si="50">TRUNC(E245+G245+I245,1)</f>
        <v>57159</v>
      </c>
      <c r="L245" s="25">
        <f t="shared" si="50"/>
        <v>274363.2</v>
      </c>
      <c r="M245" s="19" t="s">
        <v>955</v>
      </c>
      <c r="N245" s="1" t="s">
        <v>292</v>
      </c>
      <c r="O245" s="1" t="s">
        <v>956</v>
      </c>
      <c r="P245" s="1" t="s">
        <v>64</v>
      </c>
      <c r="Q245" s="1" t="s">
        <v>65</v>
      </c>
      <c r="R245" s="1" t="s">
        <v>65</v>
      </c>
      <c r="AV245" s="1" t="s">
        <v>52</v>
      </c>
      <c r="AW245" s="1" t="s">
        <v>957</v>
      </c>
      <c r="AX245" s="1" t="s">
        <v>52</v>
      </c>
      <c r="AY245" s="1" t="s">
        <v>52</v>
      </c>
      <c r="AZ245" s="1" t="s">
        <v>52</v>
      </c>
    </row>
    <row r="246" spans="1:52" ht="30" customHeight="1" x14ac:dyDescent="0.3">
      <c r="A246" s="19" t="s">
        <v>958</v>
      </c>
      <c r="B246" s="19" t="s">
        <v>959</v>
      </c>
      <c r="C246" s="19" t="s">
        <v>224</v>
      </c>
      <c r="D246" s="20">
        <v>4</v>
      </c>
      <c r="E246" s="22">
        <f>단가대비표!O37</f>
        <v>172300</v>
      </c>
      <c r="F246" s="25">
        <f>TRUNC(E246*D246,1)</f>
        <v>689200</v>
      </c>
      <c r="G246" s="22">
        <f>단가대비표!P37</f>
        <v>0</v>
      </c>
      <c r="H246" s="25">
        <f>TRUNC(G246*D246,1)</f>
        <v>0</v>
      </c>
      <c r="I246" s="22">
        <f>단가대비표!V37</f>
        <v>0</v>
      </c>
      <c r="J246" s="25">
        <f>TRUNC(I246*D246,1)</f>
        <v>0</v>
      </c>
      <c r="K246" s="22">
        <f t="shared" si="50"/>
        <v>172300</v>
      </c>
      <c r="L246" s="25">
        <f t="shared" si="50"/>
        <v>689200</v>
      </c>
      <c r="M246" s="19" t="s">
        <v>52</v>
      </c>
      <c r="N246" s="1" t="s">
        <v>292</v>
      </c>
      <c r="O246" s="1" t="s">
        <v>960</v>
      </c>
      <c r="P246" s="1" t="s">
        <v>65</v>
      </c>
      <c r="Q246" s="1" t="s">
        <v>65</v>
      </c>
      <c r="R246" s="1" t="s">
        <v>64</v>
      </c>
      <c r="AV246" s="1" t="s">
        <v>52</v>
      </c>
      <c r="AW246" s="1" t="s">
        <v>961</v>
      </c>
      <c r="AX246" s="1" t="s">
        <v>52</v>
      </c>
      <c r="AY246" s="1" t="s">
        <v>52</v>
      </c>
      <c r="AZ246" s="1" t="s">
        <v>52</v>
      </c>
    </row>
    <row r="247" spans="1:52" ht="30" customHeight="1" x14ac:dyDescent="0.3">
      <c r="A247" s="19" t="s">
        <v>962</v>
      </c>
      <c r="B247" s="19" t="s">
        <v>963</v>
      </c>
      <c r="C247" s="19" t="s">
        <v>73</v>
      </c>
      <c r="D247" s="20">
        <v>10.8</v>
      </c>
      <c r="E247" s="22">
        <f>단가대비표!O38</f>
        <v>120000</v>
      </c>
      <c r="F247" s="25">
        <f>TRUNC(E247*D247,1)</f>
        <v>1296000</v>
      </c>
      <c r="G247" s="22">
        <f>단가대비표!P38</f>
        <v>0</v>
      </c>
      <c r="H247" s="25">
        <f>TRUNC(G247*D247,1)</f>
        <v>0</v>
      </c>
      <c r="I247" s="22">
        <f>단가대비표!V38</f>
        <v>0</v>
      </c>
      <c r="J247" s="25">
        <f>TRUNC(I247*D247,1)</f>
        <v>0</v>
      </c>
      <c r="K247" s="22">
        <f t="shared" si="50"/>
        <v>120000</v>
      </c>
      <c r="L247" s="25">
        <f t="shared" si="50"/>
        <v>1296000</v>
      </c>
      <c r="M247" s="19" t="s">
        <v>964</v>
      </c>
      <c r="N247" s="1" t="s">
        <v>292</v>
      </c>
      <c r="O247" s="1" t="s">
        <v>965</v>
      </c>
      <c r="P247" s="1" t="s">
        <v>65</v>
      </c>
      <c r="Q247" s="1" t="s">
        <v>65</v>
      </c>
      <c r="R247" s="1" t="s">
        <v>64</v>
      </c>
      <c r="AV247" s="1" t="s">
        <v>52</v>
      </c>
      <c r="AW247" s="1" t="s">
        <v>966</v>
      </c>
      <c r="AX247" s="1" t="s">
        <v>52</v>
      </c>
      <c r="AY247" s="1" t="s">
        <v>52</v>
      </c>
      <c r="AZ247" s="1" t="s">
        <v>52</v>
      </c>
    </row>
    <row r="248" spans="1:52" ht="30" customHeight="1" x14ac:dyDescent="0.3">
      <c r="A248" s="19" t="s">
        <v>967</v>
      </c>
      <c r="B248" s="19" t="s">
        <v>968</v>
      </c>
      <c r="C248" s="19" t="s">
        <v>155</v>
      </c>
      <c r="D248" s="20">
        <v>1</v>
      </c>
      <c r="E248" s="22">
        <f>일위대가목록!E100</f>
        <v>0</v>
      </c>
      <c r="F248" s="25">
        <f>TRUNC(E248*D248,1)</f>
        <v>0</v>
      </c>
      <c r="G248" s="22">
        <f>일위대가목록!F100</f>
        <v>897080</v>
      </c>
      <c r="H248" s="25">
        <f>TRUNC(G248*D248,1)</f>
        <v>897080</v>
      </c>
      <c r="I248" s="22">
        <f>일위대가목록!G100</f>
        <v>17941</v>
      </c>
      <c r="J248" s="25">
        <f>TRUNC(I248*D248,1)</f>
        <v>17941</v>
      </c>
      <c r="K248" s="22">
        <f t="shared" si="50"/>
        <v>915021</v>
      </c>
      <c r="L248" s="25">
        <f t="shared" si="50"/>
        <v>915021</v>
      </c>
      <c r="M248" s="19" t="s">
        <v>969</v>
      </c>
      <c r="N248" s="1" t="s">
        <v>292</v>
      </c>
      <c r="O248" s="1" t="s">
        <v>970</v>
      </c>
      <c r="P248" s="1" t="s">
        <v>64</v>
      </c>
      <c r="Q248" s="1" t="s">
        <v>65</v>
      </c>
      <c r="R248" s="1" t="s">
        <v>65</v>
      </c>
      <c r="AV248" s="1" t="s">
        <v>52</v>
      </c>
      <c r="AW248" s="1" t="s">
        <v>971</v>
      </c>
      <c r="AX248" s="1" t="s">
        <v>52</v>
      </c>
      <c r="AY248" s="1" t="s">
        <v>52</v>
      </c>
      <c r="AZ248" s="1" t="s">
        <v>52</v>
      </c>
    </row>
    <row r="249" spans="1:52" ht="30" customHeight="1" x14ac:dyDescent="0.3">
      <c r="A249" s="19" t="s">
        <v>586</v>
      </c>
      <c r="B249" s="19" t="s">
        <v>52</v>
      </c>
      <c r="C249" s="19" t="s">
        <v>52</v>
      </c>
      <c r="D249" s="20"/>
      <c r="E249" s="22"/>
      <c r="F249" s="25">
        <f>TRUNC(SUMIF(N245:N248, N244, F245:F248),0)</f>
        <v>2068715</v>
      </c>
      <c r="G249" s="22"/>
      <c r="H249" s="25">
        <f>TRUNC(SUMIF(N245:N248, N244, H245:H248),0)</f>
        <v>1079811</v>
      </c>
      <c r="I249" s="22"/>
      <c r="J249" s="25">
        <f>TRUNC(SUMIF(N245:N248, N244, J245:J248),0)</f>
        <v>26057</v>
      </c>
      <c r="K249" s="22"/>
      <c r="L249" s="25">
        <f>F249+H249+J249</f>
        <v>3174583</v>
      </c>
      <c r="M249" s="19" t="s">
        <v>52</v>
      </c>
      <c r="N249" s="1" t="s">
        <v>83</v>
      </c>
      <c r="O249" s="1" t="s">
        <v>83</v>
      </c>
      <c r="P249" s="1" t="s">
        <v>52</v>
      </c>
      <c r="Q249" s="1" t="s">
        <v>52</v>
      </c>
      <c r="R249" s="1" t="s">
        <v>52</v>
      </c>
      <c r="AV249" s="1" t="s">
        <v>52</v>
      </c>
      <c r="AW249" s="1" t="s">
        <v>52</v>
      </c>
      <c r="AX249" s="1" t="s">
        <v>52</v>
      </c>
      <c r="AY249" s="1" t="s">
        <v>52</v>
      </c>
      <c r="AZ249" s="1" t="s">
        <v>52</v>
      </c>
    </row>
    <row r="250" spans="1:52" ht="30" customHeight="1" x14ac:dyDescent="0.3">
      <c r="A250" s="20"/>
      <c r="B250" s="20"/>
      <c r="C250" s="20"/>
      <c r="D250" s="20"/>
      <c r="E250" s="22"/>
      <c r="F250" s="25"/>
      <c r="G250" s="22"/>
      <c r="H250" s="25"/>
      <c r="I250" s="22"/>
      <c r="J250" s="25"/>
      <c r="K250" s="22"/>
      <c r="L250" s="25"/>
      <c r="M250" s="20"/>
    </row>
    <row r="251" spans="1:52" ht="30" customHeight="1" x14ac:dyDescent="0.3">
      <c r="A251" s="16" t="s">
        <v>972</v>
      </c>
      <c r="B251" s="17"/>
      <c r="C251" s="17"/>
      <c r="D251" s="17"/>
      <c r="E251" s="21"/>
      <c r="F251" s="24"/>
      <c r="G251" s="21"/>
      <c r="H251" s="24"/>
      <c r="I251" s="21"/>
      <c r="J251" s="24"/>
      <c r="K251" s="21"/>
      <c r="L251" s="24"/>
      <c r="M251" s="18"/>
      <c r="N251" s="1" t="s">
        <v>297</v>
      </c>
    </row>
    <row r="252" spans="1:52" ht="30" customHeight="1" x14ac:dyDescent="0.3">
      <c r="A252" s="19" t="s">
        <v>953</v>
      </c>
      <c r="B252" s="19" t="s">
        <v>954</v>
      </c>
      <c r="C252" s="19" t="s">
        <v>224</v>
      </c>
      <c r="D252" s="20">
        <v>1.9</v>
      </c>
      <c r="E252" s="22">
        <f>일위대가목록!E99</f>
        <v>17399</v>
      </c>
      <c r="F252" s="25">
        <f>TRUNC(E252*D252,1)</f>
        <v>33058.1</v>
      </c>
      <c r="G252" s="22">
        <f>일위대가목록!F99</f>
        <v>38069</v>
      </c>
      <c r="H252" s="25">
        <f>TRUNC(G252*D252,1)</f>
        <v>72331.100000000006</v>
      </c>
      <c r="I252" s="22">
        <f>일위대가목록!G99</f>
        <v>1691</v>
      </c>
      <c r="J252" s="25">
        <f>TRUNC(I252*D252,1)</f>
        <v>3212.9</v>
      </c>
      <c r="K252" s="22">
        <f t="shared" ref="K252:L255" si="51">TRUNC(E252+G252+I252,1)</f>
        <v>57159</v>
      </c>
      <c r="L252" s="25">
        <f t="shared" si="51"/>
        <v>108602.1</v>
      </c>
      <c r="M252" s="19" t="s">
        <v>955</v>
      </c>
      <c r="N252" s="1" t="s">
        <v>297</v>
      </c>
      <c r="O252" s="1" t="s">
        <v>956</v>
      </c>
      <c r="P252" s="1" t="s">
        <v>64</v>
      </c>
      <c r="Q252" s="1" t="s">
        <v>65</v>
      </c>
      <c r="R252" s="1" t="s">
        <v>65</v>
      </c>
      <c r="AV252" s="1" t="s">
        <v>52</v>
      </c>
      <c r="AW252" s="1" t="s">
        <v>973</v>
      </c>
      <c r="AX252" s="1" t="s">
        <v>52</v>
      </c>
      <c r="AY252" s="1" t="s">
        <v>52</v>
      </c>
      <c r="AZ252" s="1" t="s">
        <v>52</v>
      </c>
    </row>
    <row r="253" spans="1:52" ht="30" customHeight="1" x14ac:dyDescent="0.3">
      <c r="A253" s="19" t="s">
        <v>958</v>
      </c>
      <c r="B253" s="19" t="s">
        <v>959</v>
      </c>
      <c r="C253" s="19" t="s">
        <v>224</v>
      </c>
      <c r="D253" s="20">
        <v>1.5149999999999999</v>
      </c>
      <c r="E253" s="22">
        <f>단가대비표!O37</f>
        <v>172300</v>
      </c>
      <c r="F253" s="25">
        <f>TRUNC(E253*D253,1)</f>
        <v>261034.5</v>
      </c>
      <c r="G253" s="22">
        <f>단가대비표!P37</f>
        <v>0</v>
      </c>
      <c r="H253" s="25">
        <f>TRUNC(G253*D253,1)</f>
        <v>0</v>
      </c>
      <c r="I253" s="22">
        <f>단가대비표!V37</f>
        <v>0</v>
      </c>
      <c r="J253" s="25">
        <f>TRUNC(I253*D253,1)</f>
        <v>0</v>
      </c>
      <c r="K253" s="22">
        <f t="shared" si="51"/>
        <v>172300</v>
      </c>
      <c r="L253" s="25">
        <f t="shared" si="51"/>
        <v>261034.5</v>
      </c>
      <c r="M253" s="19" t="s">
        <v>52</v>
      </c>
      <c r="N253" s="1" t="s">
        <v>297</v>
      </c>
      <c r="O253" s="1" t="s">
        <v>960</v>
      </c>
      <c r="P253" s="1" t="s">
        <v>65</v>
      </c>
      <c r="Q253" s="1" t="s">
        <v>65</v>
      </c>
      <c r="R253" s="1" t="s">
        <v>64</v>
      </c>
      <c r="AV253" s="1" t="s">
        <v>52</v>
      </c>
      <c r="AW253" s="1" t="s">
        <v>974</v>
      </c>
      <c r="AX253" s="1" t="s">
        <v>52</v>
      </c>
      <c r="AY253" s="1" t="s">
        <v>52</v>
      </c>
      <c r="AZ253" s="1" t="s">
        <v>52</v>
      </c>
    </row>
    <row r="254" spans="1:52" ht="30" customHeight="1" x14ac:dyDescent="0.3">
      <c r="A254" s="19" t="s">
        <v>975</v>
      </c>
      <c r="B254" s="19" t="s">
        <v>976</v>
      </c>
      <c r="C254" s="19" t="s">
        <v>73</v>
      </c>
      <c r="D254" s="20">
        <v>1.893</v>
      </c>
      <c r="E254" s="22">
        <f>단가대비표!O39</f>
        <v>400000</v>
      </c>
      <c r="F254" s="25">
        <f>TRUNC(E254*D254,1)</f>
        <v>757200</v>
      </c>
      <c r="G254" s="22">
        <f>단가대비표!P39</f>
        <v>0</v>
      </c>
      <c r="H254" s="25">
        <f>TRUNC(G254*D254,1)</f>
        <v>0</v>
      </c>
      <c r="I254" s="22">
        <f>단가대비표!V39</f>
        <v>0</v>
      </c>
      <c r="J254" s="25">
        <f>TRUNC(I254*D254,1)</f>
        <v>0</v>
      </c>
      <c r="K254" s="22">
        <f t="shared" si="51"/>
        <v>400000</v>
      </c>
      <c r="L254" s="25">
        <f t="shared" si="51"/>
        <v>757200</v>
      </c>
      <c r="M254" s="19" t="s">
        <v>964</v>
      </c>
      <c r="N254" s="1" t="s">
        <v>297</v>
      </c>
      <c r="O254" s="1" t="s">
        <v>977</v>
      </c>
      <c r="P254" s="1" t="s">
        <v>65</v>
      </c>
      <c r="Q254" s="1" t="s">
        <v>65</v>
      </c>
      <c r="R254" s="1" t="s">
        <v>64</v>
      </c>
      <c r="AV254" s="1" t="s">
        <v>52</v>
      </c>
      <c r="AW254" s="1" t="s">
        <v>978</v>
      </c>
      <c r="AX254" s="1" t="s">
        <v>52</v>
      </c>
      <c r="AY254" s="1" t="s">
        <v>52</v>
      </c>
      <c r="AZ254" s="1" t="s">
        <v>52</v>
      </c>
    </row>
    <row r="255" spans="1:52" ht="30" customHeight="1" x14ac:dyDescent="0.3">
      <c r="A255" s="19" t="s">
        <v>967</v>
      </c>
      <c r="B255" s="19" t="s">
        <v>979</v>
      </c>
      <c r="C255" s="19" t="s">
        <v>155</v>
      </c>
      <c r="D255" s="20">
        <v>1</v>
      </c>
      <c r="E255" s="22">
        <f>일위대가목록!E101</f>
        <v>0</v>
      </c>
      <c r="F255" s="25">
        <f>TRUNC(E255*D255,1)</f>
        <v>0</v>
      </c>
      <c r="G255" s="22">
        <f>일위대가목록!F101</f>
        <v>716825</v>
      </c>
      <c r="H255" s="25">
        <f>TRUNC(G255*D255,1)</f>
        <v>716825</v>
      </c>
      <c r="I255" s="22">
        <f>일위대가목록!G101</f>
        <v>14336</v>
      </c>
      <c r="J255" s="25">
        <f>TRUNC(I255*D255,1)</f>
        <v>14336</v>
      </c>
      <c r="K255" s="22">
        <f t="shared" si="51"/>
        <v>731161</v>
      </c>
      <c r="L255" s="25">
        <f t="shared" si="51"/>
        <v>731161</v>
      </c>
      <c r="M255" s="19" t="s">
        <v>980</v>
      </c>
      <c r="N255" s="1" t="s">
        <v>297</v>
      </c>
      <c r="O255" s="1" t="s">
        <v>981</v>
      </c>
      <c r="P255" s="1" t="s">
        <v>64</v>
      </c>
      <c r="Q255" s="1" t="s">
        <v>65</v>
      </c>
      <c r="R255" s="1" t="s">
        <v>65</v>
      </c>
      <c r="AV255" s="1" t="s">
        <v>52</v>
      </c>
      <c r="AW255" s="1" t="s">
        <v>982</v>
      </c>
      <c r="AX255" s="1" t="s">
        <v>52</v>
      </c>
      <c r="AY255" s="1" t="s">
        <v>52</v>
      </c>
      <c r="AZ255" s="1" t="s">
        <v>52</v>
      </c>
    </row>
    <row r="256" spans="1:52" ht="30" customHeight="1" x14ac:dyDescent="0.3">
      <c r="A256" s="19" t="s">
        <v>586</v>
      </c>
      <c r="B256" s="19" t="s">
        <v>52</v>
      </c>
      <c r="C256" s="19" t="s">
        <v>52</v>
      </c>
      <c r="D256" s="20"/>
      <c r="E256" s="22"/>
      <c r="F256" s="25">
        <f>TRUNC(SUMIF(N252:N255, N251, F252:F255),0)</f>
        <v>1051292</v>
      </c>
      <c r="G256" s="22"/>
      <c r="H256" s="25">
        <f>TRUNC(SUMIF(N252:N255, N251, H252:H255),0)</f>
        <v>789156</v>
      </c>
      <c r="I256" s="22"/>
      <c r="J256" s="25">
        <f>TRUNC(SUMIF(N252:N255, N251, J252:J255),0)</f>
        <v>17548</v>
      </c>
      <c r="K256" s="22"/>
      <c r="L256" s="25">
        <f>F256+H256+J256</f>
        <v>1857996</v>
      </c>
      <c r="M256" s="19" t="s">
        <v>52</v>
      </c>
      <c r="N256" s="1" t="s">
        <v>83</v>
      </c>
      <c r="O256" s="1" t="s">
        <v>83</v>
      </c>
      <c r="P256" s="1" t="s">
        <v>52</v>
      </c>
      <c r="Q256" s="1" t="s">
        <v>52</v>
      </c>
      <c r="R256" s="1" t="s">
        <v>52</v>
      </c>
      <c r="AV256" s="1" t="s">
        <v>52</v>
      </c>
      <c r="AW256" s="1" t="s">
        <v>52</v>
      </c>
      <c r="AX256" s="1" t="s">
        <v>52</v>
      </c>
      <c r="AY256" s="1" t="s">
        <v>52</v>
      </c>
      <c r="AZ256" s="1" t="s">
        <v>52</v>
      </c>
    </row>
    <row r="257" spans="1:52" ht="30" customHeight="1" x14ac:dyDescent="0.3">
      <c r="A257" s="20"/>
      <c r="B257" s="20"/>
      <c r="C257" s="20"/>
      <c r="D257" s="20"/>
      <c r="E257" s="22"/>
      <c r="F257" s="25"/>
      <c r="G257" s="22"/>
      <c r="H257" s="25"/>
      <c r="I257" s="22"/>
      <c r="J257" s="25"/>
      <c r="K257" s="22"/>
      <c r="L257" s="25"/>
      <c r="M257" s="20"/>
    </row>
    <row r="258" spans="1:52" ht="30" customHeight="1" x14ac:dyDescent="0.3">
      <c r="A258" s="16" t="s">
        <v>983</v>
      </c>
      <c r="B258" s="17"/>
      <c r="C258" s="17"/>
      <c r="D258" s="17"/>
      <c r="E258" s="21"/>
      <c r="F258" s="24"/>
      <c r="G258" s="21"/>
      <c r="H258" s="24"/>
      <c r="I258" s="21"/>
      <c r="J258" s="24"/>
      <c r="K258" s="21"/>
      <c r="L258" s="24"/>
      <c r="M258" s="18"/>
      <c r="N258" s="1" t="s">
        <v>302</v>
      </c>
    </row>
    <row r="259" spans="1:52" ht="30" customHeight="1" x14ac:dyDescent="0.3">
      <c r="A259" s="19" t="s">
        <v>984</v>
      </c>
      <c r="B259" s="19" t="s">
        <v>985</v>
      </c>
      <c r="C259" s="19" t="s">
        <v>73</v>
      </c>
      <c r="D259" s="20">
        <v>2.31</v>
      </c>
      <c r="E259" s="22">
        <f>단가대비표!O44</f>
        <v>270799</v>
      </c>
      <c r="F259" s="25">
        <f>TRUNC(E259*D259,1)</f>
        <v>625545.6</v>
      </c>
      <c r="G259" s="22">
        <f>단가대비표!P44</f>
        <v>0</v>
      </c>
      <c r="H259" s="25">
        <f>TRUNC(G259*D259,1)</f>
        <v>0</v>
      </c>
      <c r="I259" s="22">
        <f>단가대비표!V44</f>
        <v>0</v>
      </c>
      <c r="J259" s="25">
        <f>TRUNC(I259*D259,1)</f>
        <v>0</v>
      </c>
      <c r="K259" s="22">
        <f t="shared" ref="K259:L263" si="52">TRUNC(E259+G259+I259,1)</f>
        <v>270799</v>
      </c>
      <c r="L259" s="25">
        <f t="shared" si="52"/>
        <v>625545.6</v>
      </c>
      <c r="M259" s="19" t="s">
        <v>52</v>
      </c>
      <c r="N259" s="1" t="s">
        <v>302</v>
      </c>
      <c r="O259" s="1" t="s">
        <v>986</v>
      </c>
      <c r="P259" s="1" t="s">
        <v>65</v>
      </c>
      <c r="Q259" s="1" t="s">
        <v>65</v>
      </c>
      <c r="R259" s="1" t="s">
        <v>64</v>
      </c>
      <c r="AV259" s="1" t="s">
        <v>52</v>
      </c>
      <c r="AW259" s="1" t="s">
        <v>987</v>
      </c>
      <c r="AX259" s="1" t="s">
        <v>52</v>
      </c>
      <c r="AY259" s="1" t="s">
        <v>52</v>
      </c>
      <c r="AZ259" s="1" t="s">
        <v>52</v>
      </c>
    </row>
    <row r="260" spans="1:52" ht="30" customHeight="1" x14ac:dyDescent="0.3">
      <c r="A260" s="19" t="s">
        <v>988</v>
      </c>
      <c r="B260" s="19" t="s">
        <v>989</v>
      </c>
      <c r="C260" s="19" t="s">
        <v>990</v>
      </c>
      <c r="D260" s="20">
        <v>1</v>
      </c>
      <c r="E260" s="22">
        <f>단가대비표!O67</f>
        <v>28000</v>
      </c>
      <c r="F260" s="25">
        <f>TRUNC(E260*D260,1)</f>
        <v>28000</v>
      </c>
      <c r="G260" s="22">
        <f>단가대비표!P67</f>
        <v>0</v>
      </c>
      <c r="H260" s="25">
        <f>TRUNC(G260*D260,1)</f>
        <v>0</v>
      </c>
      <c r="I260" s="22">
        <f>단가대비표!V67</f>
        <v>0</v>
      </c>
      <c r="J260" s="25">
        <f>TRUNC(I260*D260,1)</f>
        <v>0</v>
      </c>
      <c r="K260" s="22">
        <f t="shared" si="52"/>
        <v>28000</v>
      </c>
      <c r="L260" s="25">
        <f t="shared" si="52"/>
        <v>28000</v>
      </c>
      <c r="M260" s="19" t="s">
        <v>52</v>
      </c>
      <c r="N260" s="1" t="s">
        <v>302</v>
      </c>
      <c r="O260" s="1" t="s">
        <v>991</v>
      </c>
      <c r="P260" s="1" t="s">
        <v>65</v>
      </c>
      <c r="Q260" s="1" t="s">
        <v>65</v>
      </c>
      <c r="R260" s="1" t="s">
        <v>64</v>
      </c>
      <c r="AV260" s="1" t="s">
        <v>52</v>
      </c>
      <c r="AW260" s="1" t="s">
        <v>992</v>
      </c>
      <c r="AX260" s="1" t="s">
        <v>52</v>
      </c>
      <c r="AY260" s="1" t="s">
        <v>52</v>
      </c>
      <c r="AZ260" s="1" t="s">
        <v>52</v>
      </c>
    </row>
    <row r="261" spans="1:52" ht="30" customHeight="1" x14ac:dyDescent="0.3">
      <c r="A261" s="19" t="s">
        <v>993</v>
      </c>
      <c r="B261" s="19" t="s">
        <v>813</v>
      </c>
      <c r="C261" s="19" t="s">
        <v>155</v>
      </c>
      <c r="D261" s="20">
        <v>1</v>
      </c>
      <c r="E261" s="22">
        <f>일위대가목록!E102</f>
        <v>0</v>
      </c>
      <c r="F261" s="25">
        <f>TRUNC(E261*D261,1)</f>
        <v>0</v>
      </c>
      <c r="G261" s="22">
        <f>일위대가목록!F102</f>
        <v>7662</v>
      </c>
      <c r="H261" s="25">
        <f>TRUNC(G261*D261,1)</f>
        <v>7662</v>
      </c>
      <c r="I261" s="22">
        <f>일위대가목록!G102</f>
        <v>306</v>
      </c>
      <c r="J261" s="25">
        <f>TRUNC(I261*D261,1)</f>
        <v>306</v>
      </c>
      <c r="K261" s="22">
        <f t="shared" si="52"/>
        <v>7968</v>
      </c>
      <c r="L261" s="25">
        <f t="shared" si="52"/>
        <v>7968</v>
      </c>
      <c r="M261" s="19" t="s">
        <v>994</v>
      </c>
      <c r="N261" s="1" t="s">
        <v>302</v>
      </c>
      <c r="O261" s="1" t="s">
        <v>995</v>
      </c>
      <c r="P261" s="1" t="s">
        <v>64</v>
      </c>
      <c r="Q261" s="1" t="s">
        <v>65</v>
      </c>
      <c r="R261" s="1" t="s">
        <v>65</v>
      </c>
      <c r="AV261" s="1" t="s">
        <v>52</v>
      </c>
      <c r="AW261" s="1" t="s">
        <v>996</v>
      </c>
      <c r="AX261" s="1" t="s">
        <v>52</v>
      </c>
      <c r="AY261" s="1" t="s">
        <v>52</v>
      </c>
      <c r="AZ261" s="1" t="s">
        <v>52</v>
      </c>
    </row>
    <row r="262" spans="1:52" ht="30" customHeight="1" x14ac:dyDescent="0.3">
      <c r="A262" s="19" t="s">
        <v>997</v>
      </c>
      <c r="B262" s="19" t="s">
        <v>998</v>
      </c>
      <c r="C262" s="19" t="s">
        <v>251</v>
      </c>
      <c r="D262" s="20">
        <v>3</v>
      </c>
      <c r="E262" s="22">
        <f>단가대비표!O63</f>
        <v>8400</v>
      </c>
      <c r="F262" s="25">
        <f>TRUNC(E262*D262,1)</f>
        <v>25200</v>
      </c>
      <c r="G262" s="22">
        <f>단가대비표!P63</f>
        <v>0</v>
      </c>
      <c r="H262" s="25">
        <f>TRUNC(G262*D262,1)</f>
        <v>0</v>
      </c>
      <c r="I262" s="22">
        <f>단가대비표!V63</f>
        <v>0</v>
      </c>
      <c r="J262" s="25">
        <f>TRUNC(I262*D262,1)</f>
        <v>0</v>
      </c>
      <c r="K262" s="22">
        <f t="shared" si="52"/>
        <v>8400</v>
      </c>
      <c r="L262" s="25">
        <f t="shared" si="52"/>
        <v>25200</v>
      </c>
      <c r="M262" s="19" t="s">
        <v>52</v>
      </c>
      <c r="N262" s="1" t="s">
        <v>302</v>
      </c>
      <c r="O262" s="1" t="s">
        <v>999</v>
      </c>
      <c r="P262" s="1" t="s">
        <v>65</v>
      </c>
      <c r="Q262" s="1" t="s">
        <v>65</v>
      </c>
      <c r="R262" s="1" t="s">
        <v>64</v>
      </c>
      <c r="AV262" s="1" t="s">
        <v>52</v>
      </c>
      <c r="AW262" s="1" t="s">
        <v>1000</v>
      </c>
      <c r="AX262" s="1" t="s">
        <v>52</v>
      </c>
      <c r="AY262" s="1" t="s">
        <v>52</v>
      </c>
      <c r="AZ262" s="1" t="s">
        <v>52</v>
      </c>
    </row>
    <row r="263" spans="1:52" ht="30" customHeight="1" x14ac:dyDescent="0.3">
      <c r="A263" s="19" t="s">
        <v>1001</v>
      </c>
      <c r="B263" s="19" t="s">
        <v>1002</v>
      </c>
      <c r="C263" s="19" t="s">
        <v>155</v>
      </c>
      <c r="D263" s="20">
        <v>1</v>
      </c>
      <c r="E263" s="22">
        <f>일위대가목록!E103</f>
        <v>0</v>
      </c>
      <c r="F263" s="25">
        <f>TRUNC(E263*D263,1)</f>
        <v>0</v>
      </c>
      <c r="G263" s="22">
        <f>일위대가목록!F103</f>
        <v>88382</v>
      </c>
      <c r="H263" s="25">
        <f>TRUNC(G263*D263,1)</f>
        <v>88382</v>
      </c>
      <c r="I263" s="22">
        <f>일위대가목록!G103</f>
        <v>2651</v>
      </c>
      <c r="J263" s="25">
        <f>TRUNC(I263*D263,1)</f>
        <v>2651</v>
      </c>
      <c r="K263" s="22">
        <f t="shared" si="52"/>
        <v>91033</v>
      </c>
      <c r="L263" s="25">
        <f t="shared" si="52"/>
        <v>91033</v>
      </c>
      <c r="M263" s="19" t="s">
        <v>1003</v>
      </c>
      <c r="N263" s="1" t="s">
        <v>302</v>
      </c>
      <c r="O263" s="1" t="s">
        <v>1004</v>
      </c>
      <c r="P263" s="1" t="s">
        <v>64</v>
      </c>
      <c r="Q263" s="1" t="s">
        <v>65</v>
      </c>
      <c r="R263" s="1" t="s">
        <v>65</v>
      </c>
      <c r="AV263" s="1" t="s">
        <v>52</v>
      </c>
      <c r="AW263" s="1" t="s">
        <v>1005</v>
      </c>
      <c r="AX263" s="1" t="s">
        <v>52</v>
      </c>
      <c r="AY263" s="1" t="s">
        <v>52</v>
      </c>
      <c r="AZ263" s="1" t="s">
        <v>52</v>
      </c>
    </row>
    <row r="264" spans="1:52" ht="30" customHeight="1" x14ac:dyDescent="0.3">
      <c r="A264" s="19" t="s">
        <v>586</v>
      </c>
      <c r="B264" s="19" t="s">
        <v>52</v>
      </c>
      <c r="C264" s="19" t="s">
        <v>52</v>
      </c>
      <c r="D264" s="20"/>
      <c r="E264" s="22"/>
      <c r="F264" s="25">
        <f>TRUNC(SUMIF(N259:N263, N258, F259:F263),0)</f>
        <v>678745</v>
      </c>
      <c r="G264" s="22"/>
      <c r="H264" s="25">
        <f>TRUNC(SUMIF(N259:N263, N258, H259:H263),0)</f>
        <v>96044</v>
      </c>
      <c r="I264" s="22"/>
      <c r="J264" s="25">
        <f>TRUNC(SUMIF(N259:N263, N258, J259:J263),0)</f>
        <v>2957</v>
      </c>
      <c r="K264" s="22"/>
      <c r="L264" s="25">
        <f>F264+H264+J264</f>
        <v>777746</v>
      </c>
      <c r="M264" s="19" t="s">
        <v>52</v>
      </c>
      <c r="N264" s="1" t="s">
        <v>83</v>
      </c>
      <c r="O264" s="1" t="s">
        <v>83</v>
      </c>
      <c r="P264" s="1" t="s">
        <v>52</v>
      </c>
      <c r="Q264" s="1" t="s">
        <v>52</v>
      </c>
      <c r="R264" s="1" t="s">
        <v>52</v>
      </c>
      <c r="AV264" s="1" t="s">
        <v>52</v>
      </c>
      <c r="AW264" s="1" t="s">
        <v>52</v>
      </c>
      <c r="AX264" s="1" t="s">
        <v>52</v>
      </c>
      <c r="AY264" s="1" t="s">
        <v>52</v>
      </c>
      <c r="AZ264" s="1" t="s">
        <v>52</v>
      </c>
    </row>
    <row r="265" spans="1:52" ht="30" customHeight="1" x14ac:dyDescent="0.3">
      <c r="A265" s="20"/>
      <c r="B265" s="20"/>
      <c r="C265" s="20"/>
      <c r="D265" s="20"/>
      <c r="E265" s="22"/>
      <c r="F265" s="25"/>
      <c r="G265" s="22"/>
      <c r="H265" s="25"/>
      <c r="I265" s="22"/>
      <c r="J265" s="25"/>
      <c r="K265" s="22"/>
      <c r="L265" s="25"/>
      <c r="M265" s="20"/>
    </row>
    <row r="266" spans="1:52" ht="30" customHeight="1" x14ac:dyDescent="0.3">
      <c r="A266" s="16" t="s">
        <v>1006</v>
      </c>
      <c r="B266" s="17"/>
      <c r="C266" s="17"/>
      <c r="D266" s="17"/>
      <c r="E266" s="21"/>
      <c r="F266" s="24"/>
      <c r="G266" s="21"/>
      <c r="H266" s="24"/>
      <c r="I266" s="21"/>
      <c r="J266" s="24"/>
      <c r="K266" s="21"/>
      <c r="L266" s="24"/>
      <c r="M266" s="18"/>
      <c r="N266" s="1" t="s">
        <v>307</v>
      </c>
    </row>
    <row r="267" spans="1:52" ht="30" customHeight="1" x14ac:dyDescent="0.3">
      <c r="A267" s="19" t="s">
        <v>1007</v>
      </c>
      <c r="B267" s="19" t="s">
        <v>1008</v>
      </c>
      <c r="C267" s="19" t="s">
        <v>73</v>
      </c>
      <c r="D267" s="20">
        <v>1.89</v>
      </c>
      <c r="E267" s="22">
        <f>단가대비표!O47</f>
        <v>250000</v>
      </c>
      <c r="F267" s="25">
        <f>TRUNC(E267*D267,1)</f>
        <v>472500</v>
      </c>
      <c r="G267" s="22">
        <f>단가대비표!P47</f>
        <v>0</v>
      </c>
      <c r="H267" s="25">
        <f>TRUNC(G267*D267,1)</f>
        <v>0</v>
      </c>
      <c r="I267" s="22">
        <f>단가대비표!V47</f>
        <v>0</v>
      </c>
      <c r="J267" s="25">
        <f>TRUNC(I267*D267,1)</f>
        <v>0</v>
      </c>
      <c r="K267" s="22">
        <f t="shared" ref="K267:L271" si="53">TRUNC(E267+G267+I267,1)</f>
        <v>250000</v>
      </c>
      <c r="L267" s="25">
        <f t="shared" si="53"/>
        <v>472500</v>
      </c>
      <c r="M267" s="19" t="s">
        <v>52</v>
      </c>
      <c r="N267" s="1" t="s">
        <v>307</v>
      </c>
      <c r="O267" s="1" t="s">
        <v>1009</v>
      </c>
      <c r="P267" s="1" t="s">
        <v>65</v>
      </c>
      <c r="Q267" s="1" t="s">
        <v>65</v>
      </c>
      <c r="R267" s="1" t="s">
        <v>64</v>
      </c>
      <c r="AV267" s="1" t="s">
        <v>52</v>
      </c>
      <c r="AW267" s="1" t="s">
        <v>1010</v>
      </c>
      <c r="AX267" s="1" t="s">
        <v>52</v>
      </c>
      <c r="AY267" s="1" t="s">
        <v>52</v>
      </c>
      <c r="AZ267" s="1" t="s">
        <v>52</v>
      </c>
    </row>
    <row r="268" spans="1:52" ht="30" customHeight="1" x14ac:dyDescent="0.3">
      <c r="A268" s="19" t="s">
        <v>988</v>
      </c>
      <c r="B268" s="19" t="s">
        <v>1011</v>
      </c>
      <c r="C268" s="19" t="s">
        <v>990</v>
      </c>
      <c r="D268" s="20">
        <v>1</v>
      </c>
      <c r="E268" s="22">
        <f>단가대비표!O66</f>
        <v>28000</v>
      </c>
      <c r="F268" s="25">
        <f>TRUNC(E268*D268,1)</f>
        <v>28000</v>
      </c>
      <c r="G268" s="22">
        <f>단가대비표!P66</f>
        <v>0</v>
      </c>
      <c r="H268" s="25">
        <f>TRUNC(G268*D268,1)</f>
        <v>0</v>
      </c>
      <c r="I268" s="22">
        <f>단가대비표!V66</f>
        <v>0</v>
      </c>
      <c r="J268" s="25">
        <f>TRUNC(I268*D268,1)</f>
        <v>0</v>
      </c>
      <c r="K268" s="22">
        <f t="shared" si="53"/>
        <v>28000</v>
      </c>
      <c r="L268" s="25">
        <f t="shared" si="53"/>
        <v>28000</v>
      </c>
      <c r="M268" s="19" t="s">
        <v>52</v>
      </c>
      <c r="N268" s="1" t="s">
        <v>307</v>
      </c>
      <c r="O268" s="1" t="s">
        <v>1012</v>
      </c>
      <c r="P268" s="1" t="s">
        <v>65</v>
      </c>
      <c r="Q268" s="1" t="s">
        <v>65</v>
      </c>
      <c r="R268" s="1" t="s">
        <v>64</v>
      </c>
      <c r="AV268" s="1" t="s">
        <v>52</v>
      </c>
      <c r="AW268" s="1" t="s">
        <v>1013</v>
      </c>
      <c r="AX268" s="1" t="s">
        <v>52</v>
      </c>
      <c r="AY268" s="1" t="s">
        <v>52</v>
      </c>
      <c r="AZ268" s="1" t="s">
        <v>52</v>
      </c>
    </row>
    <row r="269" spans="1:52" ht="30" customHeight="1" x14ac:dyDescent="0.3">
      <c r="A269" s="19" t="s">
        <v>1014</v>
      </c>
      <c r="B269" s="19" t="s">
        <v>813</v>
      </c>
      <c r="C269" s="19" t="s">
        <v>155</v>
      </c>
      <c r="D269" s="20">
        <v>1</v>
      </c>
      <c r="E269" s="22">
        <f>일위대가목록!E104</f>
        <v>0</v>
      </c>
      <c r="F269" s="25">
        <f>TRUNC(E269*D269,1)</f>
        <v>0</v>
      </c>
      <c r="G269" s="22">
        <f>일위대가목록!F104</f>
        <v>5932</v>
      </c>
      <c r="H269" s="25">
        <f>TRUNC(G269*D269,1)</f>
        <v>5932</v>
      </c>
      <c r="I269" s="22">
        <f>일위대가목록!G104</f>
        <v>118</v>
      </c>
      <c r="J269" s="25">
        <f>TRUNC(I269*D269,1)</f>
        <v>118</v>
      </c>
      <c r="K269" s="22">
        <f t="shared" si="53"/>
        <v>6050</v>
      </c>
      <c r="L269" s="25">
        <f t="shared" si="53"/>
        <v>6050</v>
      </c>
      <c r="M269" s="19" t="s">
        <v>1015</v>
      </c>
      <c r="N269" s="1" t="s">
        <v>307</v>
      </c>
      <c r="O269" s="1" t="s">
        <v>1016</v>
      </c>
      <c r="P269" s="1" t="s">
        <v>64</v>
      </c>
      <c r="Q269" s="1" t="s">
        <v>65</v>
      </c>
      <c r="R269" s="1" t="s">
        <v>65</v>
      </c>
      <c r="AV269" s="1" t="s">
        <v>52</v>
      </c>
      <c r="AW269" s="1" t="s">
        <v>1017</v>
      </c>
      <c r="AX269" s="1" t="s">
        <v>52</v>
      </c>
      <c r="AY269" s="1" t="s">
        <v>52</v>
      </c>
      <c r="AZ269" s="1" t="s">
        <v>52</v>
      </c>
    </row>
    <row r="270" spans="1:52" ht="30" customHeight="1" x14ac:dyDescent="0.3">
      <c r="A270" s="19" t="s">
        <v>997</v>
      </c>
      <c r="B270" s="19" t="s">
        <v>1018</v>
      </c>
      <c r="C270" s="19" t="s">
        <v>251</v>
      </c>
      <c r="D270" s="20">
        <v>3</v>
      </c>
      <c r="E270" s="22">
        <f>단가대비표!O64</f>
        <v>6200</v>
      </c>
      <c r="F270" s="25">
        <f>TRUNC(E270*D270,1)</f>
        <v>18600</v>
      </c>
      <c r="G270" s="22">
        <f>단가대비표!P64</f>
        <v>0</v>
      </c>
      <c r="H270" s="25">
        <f>TRUNC(G270*D270,1)</f>
        <v>0</v>
      </c>
      <c r="I270" s="22">
        <f>단가대비표!V64</f>
        <v>0</v>
      </c>
      <c r="J270" s="25">
        <f>TRUNC(I270*D270,1)</f>
        <v>0</v>
      </c>
      <c r="K270" s="22">
        <f t="shared" si="53"/>
        <v>6200</v>
      </c>
      <c r="L270" s="25">
        <f t="shared" si="53"/>
        <v>18600</v>
      </c>
      <c r="M270" s="19" t="s">
        <v>52</v>
      </c>
      <c r="N270" s="1" t="s">
        <v>307</v>
      </c>
      <c r="O270" s="1" t="s">
        <v>1019</v>
      </c>
      <c r="P270" s="1" t="s">
        <v>65</v>
      </c>
      <c r="Q270" s="1" t="s">
        <v>65</v>
      </c>
      <c r="R270" s="1" t="s">
        <v>64</v>
      </c>
      <c r="AV270" s="1" t="s">
        <v>52</v>
      </c>
      <c r="AW270" s="1" t="s">
        <v>1020</v>
      </c>
      <c r="AX270" s="1" t="s">
        <v>52</v>
      </c>
      <c r="AY270" s="1" t="s">
        <v>52</v>
      </c>
      <c r="AZ270" s="1" t="s">
        <v>52</v>
      </c>
    </row>
    <row r="271" spans="1:52" ht="30" customHeight="1" x14ac:dyDescent="0.3">
      <c r="A271" s="19" t="s">
        <v>1021</v>
      </c>
      <c r="B271" s="19" t="s">
        <v>1002</v>
      </c>
      <c r="C271" s="19" t="s">
        <v>155</v>
      </c>
      <c r="D271" s="20">
        <v>1</v>
      </c>
      <c r="E271" s="22">
        <f>일위대가목록!E105</f>
        <v>0</v>
      </c>
      <c r="F271" s="25">
        <f>TRUNC(E271*D271,1)</f>
        <v>0</v>
      </c>
      <c r="G271" s="22">
        <f>일위대가목록!F105</f>
        <v>124508</v>
      </c>
      <c r="H271" s="25">
        <f>TRUNC(G271*D271,1)</f>
        <v>124508</v>
      </c>
      <c r="I271" s="22">
        <f>일위대가목록!G105</f>
        <v>3735</v>
      </c>
      <c r="J271" s="25">
        <f>TRUNC(I271*D271,1)</f>
        <v>3735</v>
      </c>
      <c r="K271" s="22">
        <f t="shared" si="53"/>
        <v>128243</v>
      </c>
      <c r="L271" s="25">
        <f t="shared" si="53"/>
        <v>128243</v>
      </c>
      <c r="M271" s="19" t="s">
        <v>1022</v>
      </c>
      <c r="N271" s="1" t="s">
        <v>307</v>
      </c>
      <c r="O271" s="1" t="s">
        <v>1023</v>
      </c>
      <c r="P271" s="1" t="s">
        <v>64</v>
      </c>
      <c r="Q271" s="1" t="s">
        <v>65</v>
      </c>
      <c r="R271" s="1" t="s">
        <v>65</v>
      </c>
      <c r="AV271" s="1" t="s">
        <v>52</v>
      </c>
      <c r="AW271" s="1" t="s">
        <v>1024</v>
      </c>
      <c r="AX271" s="1" t="s">
        <v>52</v>
      </c>
      <c r="AY271" s="1" t="s">
        <v>52</v>
      </c>
      <c r="AZ271" s="1" t="s">
        <v>52</v>
      </c>
    </row>
    <row r="272" spans="1:52" ht="30" customHeight="1" x14ac:dyDescent="0.3">
      <c r="A272" s="19" t="s">
        <v>586</v>
      </c>
      <c r="B272" s="19" t="s">
        <v>52</v>
      </c>
      <c r="C272" s="19" t="s">
        <v>52</v>
      </c>
      <c r="D272" s="20"/>
      <c r="E272" s="22"/>
      <c r="F272" s="25">
        <f>TRUNC(SUMIF(N267:N271, N266, F267:F271),0)</f>
        <v>519100</v>
      </c>
      <c r="G272" s="22"/>
      <c r="H272" s="25">
        <f>TRUNC(SUMIF(N267:N271, N266, H267:H271),0)</f>
        <v>130440</v>
      </c>
      <c r="I272" s="22"/>
      <c r="J272" s="25">
        <f>TRUNC(SUMIF(N267:N271, N266, J267:J271),0)</f>
        <v>3853</v>
      </c>
      <c r="K272" s="22"/>
      <c r="L272" s="25">
        <f>F272+H272+J272</f>
        <v>653393</v>
      </c>
      <c r="M272" s="19" t="s">
        <v>52</v>
      </c>
      <c r="N272" s="1" t="s">
        <v>83</v>
      </c>
      <c r="O272" s="1" t="s">
        <v>83</v>
      </c>
      <c r="P272" s="1" t="s">
        <v>52</v>
      </c>
      <c r="Q272" s="1" t="s">
        <v>52</v>
      </c>
      <c r="R272" s="1" t="s">
        <v>52</v>
      </c>
      <c r="AV272" s="1" t="s">
        <v>52</v>
      </c>
      <c r="AW272" s="1" t="s">
        <v>52</v>
      </c>
      <c r="AX272" s="1" t="s">
        <v>52</v>
      </c>
      <c r="AY272" s="1" t="s">
        <v>52</v>
      </c>
      <c r="AZ272" s="1" t="s">
        <v>52</v>
      </c>
    </row>
    <row r="273" spans="1:52" ht="30" customHeight="1" x14ac:dyDescent="0.3">
      <c r="A273" s="20"/>
      <c r="B273" s="20"/>
      <c r="C273" s="20"/>
      <c r="D273" s="20"/>
      <c r="E273" s="22"/>
      <c r="F273" s="25"/>
      <c r="G273" s="22"/>
      <c r="H273" s="25"/>
      <c r="I273" s="22"/>
      <c r="J273" s="25"/>
      <c r="K273" s="22"/>
      <c r="L273" s="25"/>
      <c r="M273" s="20"/>
    </row>
    <row r="274" spans="1:52" ht="30" customHeight="1" x14ac:dyDescent="0.3">
      <c r="A274" s="16" t="s">
        <v>1025</v>
      </c>
      <c r="B274" s="17"/>
      <c r="C274" s="17"/>
      <c r="D274" s="17"/>
      <c r="E274" s="21"/>
      <c r="F274" s="24"/>
      <c r="G274" s="21"/>
      <c r="H274" s="24"/>
      <c r="I274" s="21"/>
      <c r="J274" s="24"/>
      <c r="K274" s="21"/>
      <c r="L274" s="24"/>
      <c r="M274" s="18"/>
      <c r="N274" s="1" t="s">
        <v>312</v>
      </c>
    </row>
    <row r="275" spans="1:52" ht="30" customHeight="1" x14ac:dyDescent="0.3">
      <c r="A275" s="19" t="s">
        <v>984</v>
      </c>
      <c r="B275" s="19" t="s">
        <v>985</v>
      </c>
      <c r="C275" s="19" t="s">
        <v>73</v>
      </c>
      <c r="D275" s="20">
        <v>1.68</v>
      </c>
      <c r="E275" s="22">
        <f>단가대비표!O44</f>
        <v>270799</v>
      </c>
      <c r="F275" s="25">
        <f>TRUNC(E275*D275,1)</f>
        <v>454942.3</v>
      </c>
      <c r="G275" s="22">
        <f>단가대비표!P44</f>
        <v>0</v>
      </c>
      <c r="H275" s="25">
        <f>TRUNC(G275*D275,1)</f>
        <v>0</v>
      </c>
      <c r="I275" s="22">
        <f>단가대비표!V44</f>
        <v>0</v>
      </c>
      <c r="J275" s="25">
        <f>TRUNC(I275*D275,1)</f>
        <v>0</v>
      </c>
      <c r="K275" s="22">
        <f t="shared" ref="K275:L279" si="54">TRUNC(E275+G275+I275,1)</f>
        <v>270799</v>
      </c>
      <c r="L275" s="25">
        <f t="shared" si="54"/>
        <v>454942.3</v>
      </c>
      <c r="M275" s="19" t="s">
        <v>52</v>
      </c>
      <c r="N275" s="1" t="s">
        <v>312</v>
      </c>
      <c r="O275" s="1" t="s">
        <v>986</v>
      </c>
      <c r="P275" s="1" t="s">
        <v>65</v>
      </c>
      <c r="Q275" s="1" t="s">
        <v>65</v>
      </c>
      <c r="R275" s="1" t="s">
        <v>64</v>
      </c>
      <c r="AV275" s="1" t="s">
        <v>52</v>
      </c>
      <c r="AW275" s="1" t="s">
        <v>1026</v>
      </c>
      <c r="AX275" s="1" t="s">
        <v>52</v>
      </c>
      <c r="AY275" s="1" t="s">
        <v>52</v>
      </c>
      <c r="AZ275" s="1" t="s">
        <v>52</v>
      </c>
    </row>
    <row r="276" spans="1:52" ht="30" customHeight="1" x14ac:dyDescent="0.3">
      <c r="A276" s="19" t="s">
        <v>988</v>
      </c>
      <c r="B276" s="19" t="s">
        <v>989</v>
      </c>
      <c r="C276" s="19" t="s">
        <v>990</v>
      </c>
      <c r="D276" s="20">
        <v>1</v>
      </c>
      <c r="E276" s="22">
        <f>단가대비표!O67</f>
        <v>28000</v>
      </c>
      <c r="F276" s="25">
        <f>TRUNC(E276*D276,1)</f>
        <v>28000</v>
      </c>
      <c r="G276" s="22">
        <f>단가대비표!P67</f>
        <v>0</v>
      </c>
      <c r="H276" s="25">
        <f>TRUNC(G276*D276,1)</f>
        <v>0</v>
      </c>
      <c r="I276" s="22">
        <f>단가대비표!V67</f>
        <v>0</v>
      </c>
      <c r="J276" s="25">
        <f>TRUNC(I276*D276,1)</f>
        <v>0</v>
      </c>
      <c r="K276" s="22">
        <f t="shared" si="54"/>
        <v>28000</v>
      </c>
      <c r="L276" s="25">
        <f t="shared" si="54"/>
        <v>28000</v>
      </c>
      <c r="M276" s="19" t="s">
        <v>52</v>
      </c>
      <c r="N276" s="1" t="s">
        <v>312</v>
      </c>
      <c r="O276" s="1" t="s">
        <v>991</v>
      </c>
      <c r="P276" s="1" t="s">
        <v>65</v>
      </c>
      <c r="Q276" s="1" t="s">
        <v>65</v>
      </c>
      <c r="R276" s="1" t="s">
        <v>64</v>
      </c>
      <c r="AV276" s="1" t="s">
        <v>52</v>
      </c>
      <c r="AW276" s="1" t="s">
        <v>1027</v>
      </c>
      <c r="AX276" s="1" t="s">
        <v>52</v>
      </c>
      <c r="AY276" s="1" t="s">
        <v>52</v>
      </c>
      <c r="AZ276" s="1" t="s">
        <v>52</v>
      </c>
    </row>
    <row r="277" spans="1:52" ht="30" customHeight="1" x14ac:dyDescent="0.3">
      <c r="A277" s="19" t="s">
        <v>993</v>
      </c>
      <c r="B277" s="19" t="s">
        <v>813</v>
      </c>
      <c r="C277" s="19" t="s">
        <v>155</v>
      </c>
      <c r="D277" s="20">
        <v>1</v>
      </c>
      <c r="E277" s="22">
        <f>일위대가목록!E102</f>
        <v>0</v>
      </c>
      <c r="F277" s="25">
        <f>TRUNC(E277*D277,1)</f>
        <v>0</v>
      </c>
      <c r="G277" s="22">
        <f>일위대가목록!F102</f>
        <v>7662</v>
      </c>
      <c r="H277" s="25">
        <f>TRUNC(G277*D277,1)</f>
        <v>7662</v>
      </c>
      <c r="I277" s="22">
        <f>일위대가목록!G102</f>
        <v>306</v>
      </c>
      <c r="J277" s="25">
        <f>TRUNC(I277*D277,1)</f>
        <v>306</v>
      </c>
      <c r="K277" s="22">
        <f t="shared" si="54"/>
        <v>7968</v>
      </c>
      <c r="L277" s="25">
        <f t="shared" si="54"/>
        <v>7968</v>
      </c>
      <c r="M277" s="19" t="s">
        <v>994</v>
      </c>
      <c r="N277" s="1" t="s">
        <v>312</v>
      </c>
      <c r="O277" s="1" t="s">
        <v>995</v>
      </c>
      <c r="P277" s="1" t="s">
        <v>64</v>
      </c>
      <c r="Q277" s="1" t="s">
        <v>65</v>
      </c>
      <c r="R277" s="1" t="s">
        <v>65</v>
      </c>
      <c r="AV277" s="1" t="s">
        <v>52</v>
      </c>
      <c r="AW277" s="1" t="s">
        <v>1028</v>
      </c>
      <c r="AX277" s="1" t="s">
        <v>52</v>
      </c>
      <c r="AY277" s="1" t="s">
        <v>52</v>
      </c>
      <c r="AZ277" s="1" t="s">
        <v>52</v>
      </c>
    </row>
    <row r="278" spans="1:52" ht="30" customHeight="1" x14ac:dyDescent="0.3">
      <c r="A278" s="19" t="s">
        <v>997</v>
      </c>
      <c r="B278" s="19" t="s">
        <v>998</v>
      </c>
      <c r="C278" s="19" t="s">
        <v>251</v>
      </c>
      <c r="D278" s="20">
        <v>3</v>
      </c>
      <c r="E278" s="22">
        <f>단가대비표!O63</f>
        <v>8400</v>
      </c>
      <c r="F278" s="25">
        <f>TRUNC(E278*D278,1)</f>
        <v>25200</v>
      </c>
      <c r="G278" s="22">
        <f>단가대비표!P63</f>
        <v>0</v>
      </c>
      <c r="H278" s="25">
        <f>TRUNC(G278*D278,1)</f>
        <v>0</v>
      </c>
      <c r="I278" s="22">
        <f>단가대비표!V63</f>
        <v>0</v>
      </c>
      <c r="J278" s="25">
        <f>TRUNC(I278*D278,1)</f>
        <v>0</v>
      </c>
      <c r="K278" s="22">
        <f t="shared" si="54"/>
        <v>8400</v>
      </c>
      <c r="L278" s="25">
        <f t="shared" si="54"/>
        <v>25200</v>
      </c>
      <c r="M278" s="19" t="s">
        <v>52</v>
      </c>
      <c r="N278" s="1" t="s">
        <v>312</v>
      </c>
      <c r="O278" s="1" t="s">
        <v>999</v>
      </c>
      <c r="P278" s="1" t="s">
        <v>65</v>
      </c>
      <c r="Q278" s="1" t="s">
        <v>65</v>
      </c>
      <c r="R278" s="1" t="s">
        <v>64</v>
      </c>
      <c r="AV278" s="1" t="s">
        <v>52</v>
      </c>
      <c r="AW278" s="1" t="s">
        <v>1029</v>
      </c>
      <c r="AX278" s="1" t="s">
        <v>52</v>
      </c>
      <c r="AY278" s="1" t="s">
        <v>52</v>
      </c>
      <c r="AZ278" s="1" t="s">
        <v>52</v>
      </c>
    </row>
    <row r="279" spans="1:52" ht="30" customHeight="1" x14ac:dyDescent="0.3">
      <c r="A279" s="19" t="s">
        <v>1001</v>
      </c>
      <c r="B279" s="19" t="s">
        <v>1002</v>
      </c>
      <c r="C279" s="19" t="s">
        <v>155</v>
      </c>
      <c r="D279" s="20">
        <v>1</v>
      </c>
      <c r="E279" s="22">
        <f>일위대가목록!E103</f>
        <v>0</v>
      </c>
      <c r="F279" s="25">
        <f>TRUNC(E279*D279,1)</f>
        <v>0</v>
      </c>
      <c r="G279" s="22">
        <f>일위대가목록!F103</f>
        <v>88382</v>
      </c>
      <c r="H279" s="25">
        <f>TRUNC(G279*D279,1)</f>
        <v>88382</v>
      </c>
      <c r="I279" s="22">
        <f>일위대가목록!G103</f>
        <v>2651</v>
      </c>
      <c r="J279" s="25">
        <f>TRUNC(I279*D279,1)</f>
        <v>2651</v>
      </c>
      <c r="K279" s="22">
        <f t="shared" si="54"/>
        <v>91033</v>
      </c>
      <c r="L279" s="25">
        <f t="shared" si="54"/>
        <v>91033</v>
      </c>
      <c r="M279" s="19" t="s">
        <v>1003</v>
      </c>
      <c r="N279" s="1" t="s">
        <v>312</v>
      </c>
      <c r="O279" s="1" t="s">
        <v>1004</v>
      </c>
      <c r="P279" s="1" t="s">
        <v>64</v>
      </c>
      <c r="Q279" s="1" t="s">
        <v>65</v>
      </c>
      <c r="R279" s="1" t="s">
        <v>65</v>
      </c>
      <c r="AV279" s="1" t="s">
        <v>52</v>
      </c>
      <c r="AW279" s="1" t="s">
        <v>1030</v>
      </c>
      <c r="AX279" s="1" t="s">
        <v>52</v>
      </c>
      <c r="AY279" s="1" t="s">
        <v>52</v>
      </c>
      <c r="AZ279" s="1" t="s">
        <v>52</v>
      </c>
    </row>
    <row r="280" spans="1:52" ht="30" customHeight="1" x14ac:dyDescent="0.3">
      <c r="A280" s="19" t="s">
        <v>586</v>
      </c>
      <c r="B280" s="19" t="s">
        <v>52</v>
      </c>
      <c r="C280" s="19" t="s">
        <v>52</v>
      </c>
      <c r="D280" s="20"/>
      <c r="E280" s="22"/>
      <c r="F280" s="25">
        <f>TRUNC(SUMIF(N275:N279, N274, F275:F279),0)</f>
        <v>508142</v>
      </c>
      <c r="G280" s="22"/>
      <c r="H280" s="25">
        <f>TRUNC(SUMIF(N275:N279, N274, H275:H279),0)</f>
        <v>96044</v>
      </c>
      <c r="I280" s="22"/>
      <c r="J280" s="25">
        <f>TRUNC(SUMIF(N275:N279, N274, J275:J279),0)</f>
        <v>2957</v>
      </c>
      <c r="K280" s="22"/>
      <c r="L280" s="25">
        <f>F280+H280+J280</f>
        <v>607143</v>
      </c>
      <c r="M280" s="19" t="s">
        <v>52</v>
      </c>
      <c r="N280" s="1" t="s">
        <v>83</v>
      </c>
      <c r="O280" s="1" t="s">
        <v>83</v>
      </c>
      <c r="P280" s="1" t="s">
        <v>52</v>
      </c>
      <c r="Q280" s="1" t="s">
        <v>52</v>
      </c>
      <c r="R280" s="1" t="s">
        <v>52</v>
      </c>
      <c r="AV280" s="1" t="s">
        <v>52</v>
      </c>
      <c r="AW280" s="1" t="s">
        <v>52</v>
      </c>
      <c r="AX280" s="1" t="s">
        <v>52</v>
      </c>
      <c r="AY280" s="1" t="s">
        <v>52</v>
      </c>
      <c r="AZ280" s="1" t="s">
        <v>52</v>
      </c>
    </row>
    <row r="281" spans="1:52" ht="30" customHeight="1" x14ac:dyDescent="0.3">
      <c r="A281" s="20"/>
      <c r="B281" s="20"/>
      <c r="C281" s="20"/>
      <c r="D281" s="20"/>
      <c r="E281" s="22"/>
      <c r="F281" s="25"/>
      <c r="G281" s="22"/>
      <c r="H281" s="25"/>
      <c r="I281" s="22"/>
      <c r="J281" s="25"/>
      <c r="K281" s="22"/>
      <c r="L281" s="25"/>
      <c r="M281" s="20"/>
    </row>
    <row r="282" spans="1:52" ht="30" customHeight="1" x14ac:dyDescent="0.3">
      <c r="A282" s="16" t="s">
        <v>1031</v>
      </c>
      <c r="B282" s="17"/>
      <c r="C282" s="17"/>
      <c r="D282" s="17"/>
      <c r="E282" s="21"/>
      <c r="F282" s="24"/>
      <c r="G282" s="21"/>
      <c r="H282" s="24"/>
      <c r="I282" s="21"/>
      <c r="J282" s="24"/>
      <c r="K282" s="21"/>
      <c r="L282" s="24"/>
      <c r="M282" s="18"/>
      <c r="N282" s="1" t="s">
        <v>317</v>
      </c>
    </row>
    <row r="283" spans="1:52" ht="30" customHeight="1" x14ac:dyDescent="0.3">
      <c r="A283" s="19" t="s">
        <v>1007</v>
      </c>
      <c r="B283" s="19" t="s">
        <v>1008</v>
      </c>
      <c r="C283" s="19" t="s">
        <v>73</v>
      </c>
      <c r="D283" s="20">
        <v>1.4550000000000001</v>
      </c>
      <c r="E283" s="22">
        <f>단가대비표!O47</f>
        <v>250000</v>
      </c>
      <c r="F283" s="25">
        <f>TRUNC(E283*D283,1)</f>
        <v>363750</v>
      </c>
      <c r="G283" s="22">
        <f>단가대비표!P47</f>
        <v>0</v>
      </c>
      <c r="H283" s="25">
        <f>TRUNC(G283*D283,1)</f>
        <v>0</v>
      </c>
      <c r="I283" s="22">
        <f>단가대비표!V47</f>
        <v>0</v>
      </c>
      <c r="J283" s="25">
        <f>TRUNC(I283*D283,1)</f>
        <v>0</v>
      </c>
      <c r="K283" s="22">
        <f t="shared" ref="K283:L287" si="55">TRUNC(E283+G283+I283,1)</f>
        <v>250000</v>
      </c>
      <c r="L283" s="25">
        <f t="shared" si="55"/>
        <v>363750</v>
      </c>
      <c r="M283" s="19" t="s">
        <v>52</v>
      </c>
      <c r="N283" s="1" t="s">
        <v>317</v>
      </c>
      <c r="O283" s="1" t="s">
        <v>1009</v>
      </c>
      <c r="P283" s="1" t="s">
        <v>65</v>
      </c>
      <c r="Q283" s="1" t="s">
        <v>65</v>
      </c>
      <c r="R283" s="1" t="s">
        <v>64</v>
      </c>
      <c r="AV283" s="1" t="s">
        <v>52</v>
      </c>
      <c r="AW283" s="1" t="s">
        <v>1032</v>
      </c>
      <c r="AX283" s="1" t="s">
        <v>52</v>
      </c>
      <c r="AY283" s="1" t="s">
        <v>52</v>
      </c>
      <c r="AZ283" s="1" t="s">
        <v>52</v>
      </c>
    </row>
    <row r="284" spans="1:52" ht="30" customHeight="1" x14ac:dyDescent="0.3">
      <c r="A284" s="19" t="s">
        <v>988</v>
      </c>
      <c r="B284" s="19" t="s">
        <v>1011</v>
      </c>
      <c r="C284" s="19" t="s">
        <v>990</v>
      </c>
      <c r="D284" s="20">
        <v>1</v>
      </c>
      <c r="E284" s="22">
        <f>단가대비표!O66</f>
        <v>28000</v>
      </c>
      <c r="F284" s="25">
        <f>TRUNC(E284*D284,1)</f>
        <v>28000</v>
      </c>
      <c r="G284" s="22">
        <f>단가대비표!P66</f>
        <v>0</v>
      </c>
      <c r="H284" s="25">
        <f>TRUNC(G284*D284,1)</f>
        <v>0</v>
      </c>
      <c r="I284" s="22">
        <f>단가대비표!V66</f>
        <v>0</v>
      </c>
      <c r="J284" s="25">
        <f>TRUNC(I284*D284,1)</f>
        <v>0</v>
      </c>
      <c r="K284" s="22">
        <f t="shared" si="55"/>
        <v>28000</v>
      </c>
      <c r="L284" s="25">
        <f t="shared" si="55"/>
        <v>28000</v>
      </c>
      <c r="M284" s="19" t="s">
        <v>52</v>
      </c>
      <c r="N284" s="1" t="s">
        <v>317</v>
      </c>
      <c r="O284" s="1" t="s">
        <v>1012</v>
      </c>
      <c r="P284" s="1" t="s">
        <v>65</v>
      </c>
      <c r="Q284" s="1" t="s">
        <v>65</v>
      </c>
      <c r="R284" s="1" t="s">
        <v>64</v>
      </c>
      <c r="AV284" s="1" t="s">
        <v>52</v>
      </c>
      <c r="AW284" s="1" t="s">
        <v>1033</v>
      </c>
      <c r="AX284" s="1" t="s">
        <v>52</v>
      </c>
      <c r="AY284" s="1" t="s">
        <v>52</v>
      </c>
      <c r="AZ284" s="1" t="s">
        <v>52</v>
      </c>
    </row>
    <row r="285" spans="1:52" ht="30" customHeight="1" x14ac:dyDescent="0.3">
      <c r="A285" s="19" t="s">
        <v>1014</v>
      </c>
      <c r="B285" s="19" t="s">
        <v>813</v>
      </c>
      <c r="C285" s="19" t="s">
        <v>155</v>
      </c>
      <c r="D285" s="20">
        <v>1</v>
      </c>
      <c r="E285" s="22">
        <f>일위대가목록!E104</f>
        <v>0</v>
      </c>
      <c r="F285" s="25">
        <f>TRUNC(E285*D285,1)</f>
        <v>0</v>
      </c>
      <c r="G285" s="22">
        <f>일위대가목록!F104</f>
        <v>5932</v>
      </c>
      <c r="H285" s="25">
        <f>TRUNC(G285*D285,1)</f>
        <v>5932</v>
      </c>
      <c r="I285" s="22">
        <f>일위대가목록!G104</f>
        <v>118</v>
      </c>
      <c r="J285" s="25">
        <f>TRUNC(I285*D285,1)</f>
        <v>118</v>
      </c>
      <c r="K285" s="22">
        <f t="shared" si="55"/>
        <v>6050</v>
      </c>
      <c r="L285" s="25">
        <f t="shared" si="55"/>
        <v>6050</v>
      </c>
      <c r="M285" s="19" t="s">
        <v>1015</v>
      </c>
      <c r="N285" s="1" t="s">
        <v>317</v>
      </c>
      <c r="O285" s="1" t="s">
        <v>1016</v>
      </c>
      <c r="P285" s="1" t="s">
        <v>64</v>
      </c>
      <c r="Q285" s="1" t="s">
        <v>65</v>
      </c>
      <c r="R285" s="1" t="s">
        <v>65</v>
      </c>
      <c r="AV285" s="1" t="s">
        <v>52</v>
      </c>
      <c r="AW285" s="1" t="s">
        <v>1034</v>
      </c>
      <c r="AX285" s="1" t="s">
        <v>52</v>
      </c>
      <c r="AY285" s="1" t="s">
        <v>52</v>
      </c>
      <c r="AZ285" s="1" t="s">
        <v>52</v>
      </c>
    </row>
    <row r="286" spans="1:52" ht="30" customHeight="1" x14ac:dyDescent="0.3">
      <c r="A286" s="19" t="s">
        <v>997</v>
      </c>
      <c r="B286" s="19" t="s">
        <v>1018</v>
      </c>
      <c r="C286" s="19" t="s">
        <v>251</v>
      </c>
      <c r="D286" s="20">
        <v>3</v>
      </c>
      <c r="E286" s="22">
        <f>단가대비표!O64</f>
        <v>6200</v>
      </c>
      <c r="F286" s="25">
        <f>TRUNC(E286*D286,1)</f>
        <v>18600</v>
      </c>
      <c r="G286" s="22">
        <f>단가대비표!P64</f>
        <v>0</v>
      </c>
      <c r="H286" s="25">
        <f>TRUNC(G286*D286,1)</f>
        <v>0</v>
      </c>
      <c r="I286" s="22">
        <f>단가대비표!V64</f>
        <v>0</v>
      </c>
      <c r="J286" s="25">
        <f>TRUNC(I286*D286,1)</f>
        <v>0</v>
      </c>
      <c r="K286" s="22">
        <f t="shared" si="55"/>
        <v>6200</v>
      </c>
      <c r="L286" s="25">
        <f t="shared" si="55"/>
        <v>18600</v>
      </c>
      <c r="M286" s="19" t="s">
        <v>52</v>
      </c>
      <c r="N286" s="1" t="s">
        <v>317</v>
      </c>
      <c r="O286" s="1" t="s">
        <v>1019</v>
      </c>
      <c r="P286" s="1" t="s">
        <v>65</v>
      </c>
      <c r="Q286" s="1" t="s">
        <v>65</v>
      </c>
      <c r="R286" s="1" t="s">
        <v>64</v>
      </c>
      <c r="AV286" s="1" t="s">
        <v>52</v>
      </c>
      <c r="AW286" s="1" t="s">
        <v>1035</v>
      </c>
      <c r="AX286" s="1" t="s">
        <v>52</v>
      </c>
      <c r="AY286" s="1" t="s">
        <v>52</v>
      </c>
      <c r="AZ286" s="1" t="s">
        <v>52</v>
      </c>
    </row>
    <row r="287" spans="1:52" ht="30" customHeight="1" x14ac:dyDescent="0.3">
      <c r="A287" s="19" t="s">
        <v>1021</v>
      </c>
      <c r="B287" s="19" t="s">
        <v>1002</v>
      </c>
      <c r="C287" s="19" t="s">
        <v>155</v>
      </c>
      <c r="D287" s="20">
        <v>1</v>
      </c>
      <c r="E287" s="22">
        <f>일위대가목록!E105</f>
        <v>0</v>
      </c>
      <c r="F287" s="25">
        <f>TRUNC(E287*D287,1)</f>
        <v>0</v>
      </c>
      <c r="G287" s="22">
        <f>일위대가목록!F105</f>
        <v>124508</v>
      </c>
      <c r="H287" s="25">
        <f>TRUNC(G287*D287,1)</f>
        <v>124508</v>
      </c>
      <c r="I287" s="22">
        <f>일위대가목록!G105</f>
        <v>3735</v>
      </c>
      <c r="J287" s="25">
        <f>TRUNC(I287*D287,1)</f>
        <v>3735</v>
      </c>
      <c r="K287" s="22">
        <f t="shared" si="55"/>
        <v>128243</v>
      </c>
      <c r="L287" s="25">
        <f t="shared" si="55"/>
        <v>128243</v>
      </c>
      <c r="M287" s="19" t="s">
        <v>1022</v>
      </c>
      <c r="N287" s="1" t="s">
        <v>317</v>
      </c>
      <c r="O287" s="1" t="s">
        <v>1023</v>
      </c>
      <c r="P287" s="1" t="s">
        <v>64</v>
      </c>
      <c r="Q287" s="1" t="s">
        <v>65</v>
      </c>
      <c r="R287" s="1" t="s">
        <v>65</v>
      </c>
      <c r="AV287" s="1" t="s">
        <v>52</v>
      </c>
      <c r="AW287" s="1" t="s">
        <v>1036</v>
      </c>
      <c r="AX287" s="1" t="s">
        <v>52</v>
      </c>
      <c r="AY287" s="1" t="s">
        <v>52</v>
      </c>
      <c r="AZ287" s="1" t="s">
        <v>52</v>
      </c>
    </row>
    <row r="288" spans="1:52" ht="30" customHeight="1" x14ac:dyDescent="0.3">
      <c r="A288" s="19" t="s">
        <v>586</v>
      </c>
      <c r="B288" s="19" t="s">
        <v>52</v>
      </c>
      <c r="C288" s="19" t="s">
        <v>52</v>
      </c>
      <c r="D288" s="20"/>
      <c r="E288" s="22"/>
      <c r="F288" s="25">
        <f>TRUNC(SUMIF(N283:N287, N282, F283:F287),0)</f>
        <v>410350</v>
      </c>
      <c r="G288" s="22"/>
      <c r="H288" s="25">
        <f>TRUNC(SUMIF(N283:N287, N282, H283:H287),0)</f>
        <v>130440</v>
      </c>
      <c r="I288" s="22"/>
      <c r="J288" s="25">
        <f>TRUNC(SUMIF(N283:N287, N282, J283:J287),0)</f>
        <v>3853</v>
      </c>
      <c r="K288" s="22"/>
      <c r="L288" s="25">
        <f>F288+H288+J288</f>
        <v>544643</v>
      </c>
      <c r="M288" s="19" t="s">
        <v>52</v>
      </c>
      <c r="N288" s="1" t="s">
        <v>83</v>
      </c>
      <c r="O288" s="1" t="s">
        <v>83</v>
      </c>
      <c r="P288" s="1" t="s">
        <v>52</v>
      </c>
      <c r="Q288" s="1" t="s">
        <v>52</v>
      </c>
      <c r="R288" s="1" t="s">
        <v>52</v>
      </c>
      <c r="AV288" s="1" t="s">
        <v>52</v>
      </c>
      <c r="AW288" s="1" t="s">
        <v>52</v>
      </c>
      <c r="AX288" s="1" t="s">
        <v>52</v>
      </c>
      <c r="AY288" s="1" t="s">
        <v>52</v>
      </c>
      <c r="AZ288" s="1" t="s">
        <v>52</v>
      </c>
    </row>
    <row r="289" spans="1:52" ht="30" customHeight="1" x14ac:dyDescent="0.3">
      <c r="A289" s="20"/>
      <c r="B289" s="20"/>
      <c r="C289" s="20"/>
      <c r="D289" s="20"/>
      <c r="E289" s="22"/>
      <c r="F289" s="25"/>
      <c r="G289" s="22"/>
      <c r="H289" s="25"/>
      <c r="I289" s="22"/>
      <c r="J289" s="25"/>
      <c r="K289" s="22"/>
      <c r="L289" s="25"/>
      <c r="M289" s="20"/>
    </row>
    <row r="290" spans="1:52" ht="30" customHeight="1" x14ac:dyDescent="0.3">
      <c r="A290" s="16" t="s">
        <v>1037</v>
      </c>
      <c r="B290" s="17"/>
      <c r="C290" s="17"/>
      <c r="D290" s="17"/>
      <c r="E290" s="21"/>
      <c r="F290" s="24"/>
      <c r="G290" s="21"/>
      <c r="H290" s="24"/>
      <c r="I290" s="21"/>
      <c r="J290" s="24"/>
      <c r="K290" s="21"/>
      <c r="L290" s="24"/>
      <c r="M290" s="18"/>
      <c r="N290" s="1" t="s">
        <v>326</v>
      </c>
    </row>
    <row r="291" spans="1:52" ht="30" customHeight="1" x14ac:dyDescent="0.3">
      <c r="A291" s="19" t="s">
        <v>1039</v>
      </c>
      <c r="B291" s="19" t="s">
        <v>607</v>
      </c>
      <c r="C291" s="19" t="s">
        <v>608</v>
      </c>
      <c r="D291" s="20">
        <v>0.113</v>
      </c>
      <c r="E291" s="22">
        <f>단가대비표!O103</f>
        <v>0</v>
      </c>
      <c r="F291" s="25">
        <f>TRUNC(E291*D291,1)</f>
        <v>0</v>
      </c>
      <c r="G291" s="22">
        <f>단가대비표!P103</f>
        <v>253539</v>
      </c>
      <c r="H291" s="25">
        <f>TRUNC(G291*D291,1)</f>
        <v>28649.9</v>
      </c>
      <c r="I291" s="22">
        <f>단가대비표!V103</f>
        <v>0</v>
      </c>
      <c r="J291" s="25">
        <f>TRUNC(I291*D291,1)</f>
        <v>0</v>
      </c>
      <c r="K291" s="22">
        <f>TRUNC(E291+G291+I291,1)</f>
        <v>253539</v>
      </c>
      <c r="L291" s="25">
        <f>TRUNC(F291+H291+J291,1)</f>
        <v>28649.9</v>
      </c>
      <c r="M291" s="19" t="s">
        <v>52</v>
      </c>
      <c r="N291" s="1" t="s">
        <v>326</v>
      </c>
      <c r="O291" s="1" t="s">
        <v>1040</v>
      </c>
      <c r="P291" s="1" t="s">
        <v>65</v>
      </c>
      <c r="Q291" s="1" t="s">
        <v>65</v>
      </c>
      <c r="R291" s="1" t="s">
        <v>64</v>
      </c>
      <c r="AV291" s="1" t="s">
        <v>52</v>
      </c>
      <c r="AW291" s="1" t="s">
        <v>1041</v>
      </c>
      <c r="AX291" s="1" t="s">
        <v>52</v>
      </c>
      <c r="AY291" s="1" t="s">
        <v>52</v>
      </c>
      <c r="AZ291" s="1" t="s">
        <v>52</v>
      </c>
    </row>
    <row r="292" spans="1:52" ht="30" customHeight="1" x14ac:dyDescent="0.3">
      <c r="A292" s="19" t="s">
        <v>606</v>
      </c>
      <c r="B292" s="19" t="s">
        <v>607</v>
      </c>
      <c r="C292" s="19" t="s">
        <v>608</v>
      </c>
      <c r="D292" s="20">
        <v>1.7000000000000001E-2</v>
      </c>
      <c r="E292" s="22">
        <f>단가대비표!O91</f>
        <v>0</v>
      </c>
      <c r="F292" s="25">
        <f>TRUNC(E292*D292,1)</f>
        <v>0</v>
      </c>
      <c r="G292" s="22">
        <f>단가대비표!P91</f>
        <v>172068</v>
      </c>
      <c r="H292" s="25">
        <f>TRUNC(G292*D292,1)</f>
        <v>2925.1</v>
      </c>
      <c r="I292" s="22">
        <f>단가대비표!V91</f>
        <v>0</v>
      </c>
      <c r="J292" s="25">
        <f>TRUNC(I292*D292,1)</f>
        <v>0</v>
      </c>
      <c r="K292" s="22">
        <f>TRUNC(E292+G292+I292,1)</f>
        <v>172068</v>
      </c>
      <c r="L292" s="25">
        <f>TRUNC(F292+H292+J292,1)</f>
        <v>2925.1</v>
      </c>
      <c r="M292" s="19" t="s">
        <v>52</v>
      </c>
      <c r="N292" s="1" t="s">
        <v>326</v>
      </c>
      <c r="O292" s="1" t="s">
        <v>609</v>
      </c>
      <c r="P292" s="1" t="s">
        <v>65</v>
      </c>
      <c r="Q292" s="1" t="s">
        <v>65</v>
      </c>
      <c r="R292" s="1" t="s">
        <v>64</v>
      </c>
      <c r="AV292" s="1" t="s">
        <v>52</v>
      </c>
      <c r="AW292" s="1" t="s">
        <v>1042</v>
      </c>
      <c r="AX292" s="1" t="s">
        <v>52</v>
      </c>
      <c r="AY292" s="1" t="s">
        <v>52</v>
      </c>
      <c r="AZ292" s="1" t="s">
        <v>52</v>
      </c>
    </row>
    <row r="293" spans="1:52" ht="30" customHeight="1" x14ac:dyDescent="0.3">
      <c r="A293" s="19" t="s">
        <v>586</v>
      </c>
      <c r="B293" s="19" t="s">
        <v>52</v>
      </c>
      <c r="C293" s="19" t="s">
        <v>52</v>
      </c>
      <c r="D293" s="20"/>
      <c r="E293" s="22"/>
      <c r="F293" s="25">
        <f>TRUNC(SUMIF(N291:N292, N290, F291:F292),0)</f>
        <v>0</v>
      </c>
      <c r="G293" s="22"/>
      <c r="H293" s="25">
        <f>TRUNC(SUMIF(N291:N292, N290, H291:H292),0)</f>
        <v>31575</v>
      </c>
      <c r="I293" s="22"/>
      <c r="J293" s="25">
        <f>TRUNC(SUMIF(N291:N292, N290, J291:J292),0)</f>
        <v>0</v>
      </c>
      <c r="K293" s="22"/>
      <c r="L293" s="25">
        <f>F293+H293+J293</f>
        <v>31575</v>
      </c>
      <c r="M293" s="19" t="s">
        <v>52</v>
      </c>
      <c r="N293" s="1" t="s">
        <v>83</v>
      </c>
      <c r="O293" s="1" t="s">
        <v>83</v>
      </c>
      <c r="P293" s="1" t="s">
        <v>52</v>
      </c>
      <c r="Q293" s="1" t="s">
        <v>52</v>
      </c>
      <c r="R293" s="1" t="s">
        <v>52</v>
      </c>
      <c r="AV293" s="1" t="s">
        <v>52</v>
      </c>
      <c r="AW293" s="1" t="s">
        <v>52</v>
      </c>
      <c r="AX293" s="1" t="s">
        <v>52</v>
      </c>
      <c r="AY293" s="1" t="s">
        <v>52</v>
      </c>
      <c r="AZ293" s="1" t="s">
        <v>52</v>
      </c>
    </row>
    <row r="294" spans="1:52" ht="30" customHeight="1" x14ac:dyDescent="0.3">
      <c r="A294" s="20"/>
      <c r="B294" s="20"/>
      <c r="C294" s="20"/>
      <c r="D294" s="20"/>
      <c r="E294" s="22"/>
      <c r="F294" s="25"/>
      <c r="G294" s="22"/>
      <c r="H294" s="25"/>
      <c r="I294" s="22"/>
      <c r="J294" s="25"/>
      <c r="K294" s="22"/>
      <c r="L294" s="25"/>
      <c r="M294" s="20"/>
    </row>
    <row r="295" spans="1:52" ht="30" customHeight="1" x14ac:dyDescent="0.3">
      <c r="A295" s="16" t="s">
        <v>1043</v>
      </c>
      <c r="B295" s="17"/>
      <c r="C295" s="17"/>
      <c r="D295" s="17"/>
      <c r="E295" s="21"/>
      <c r="F295" s="24"/>
      <c r="G295" s="21"/>
      <c r="H295" s="24"/>
      <c r="I295" s="21"/>
      <c r="J295" s="24"/>
      <c r="K295" s="21"/>
      <c r="L295" s="24"/>
      <c r="M295" s="18"/>
      <c r="N295" s="1" t="s">
        <v>331</v>
      </c>
    </row>
    <row r="296" spans="1:52" ht="30" customHeight="1" x14ac:dyDescent="0.3">
      <c r="A296" s="19" t="s">
        <v>808</v>
      </c>
      <c r="B296" s="19" t="s">
        <v>809</v>
      </c>
      <c r="C296" s="19" t="s">
        <v>714</v>
      </c>
      <c r="D296" s="20">
        <v>0.03</v>
      </c>
      <c r="E296" s="22">
        <f>단가대비표!O73</f>
        <v>9999</v>
      </c>
      <c r="F296" s="25">
        <f>TRUNC(E296*D296,1)</f>
        <v>299.89999999999998</v>
      </c>
      <c r="G296" s="22">
        <f>단가대비표!P73</f>
        <v>0</v>
      </c>
      <c r="H296" s="25">
        <f>TRUNC(G296*D296,1)</f>
        <v>0</v>
      </c>
      <c r="I296" s="22">
        <f>단가대비표!V73</f>
        <v>0</v>
      </c>
      <c r="J296" s="25">
        <f>TRUNC(I296*D296,1)</f>
        <v>0</v>
      </c>
      <c r="K296" s="22">
        <f>TRUNC(E296+G296+I296,1)</f>
        <v>9999</v>
      </c>
      <c r="L296" s="25">
        <f>TRUNC(F296+H296+J296,1)</f>
        <v>299.89999999999998</v>
      </c>
      <c r="M296" s="19" t="s">
        <v>52</v>
      </c>
      <c r="N296" s="1" t="s">
        <v>331</v>
      </c>
      <c r="O296" s="1" t="s">
        <v>810</v>
      </c>
      <c r="P296" s="1" t="s">
        <v>65</v>
      </c>
      <c r="Q296" s="1" t="s">
        <v>65</v>
      </c>
      <c r="R296" s="1" t="s">
        <v>64</v>
      </c>
      <c r="AV296" s="1" t="s">
        <v>52</v>
      </c>
      <c r="AW296" s="1" t="s">
        <v>1044</v>
      </c>
      <c r="AX296" s="1" t="s">
        <v>52</v>
      </c>
      <c r="AY296" s="1" t="s">
        <v>52</v>
      </c>
      <c r="AZ296" s="1" t="s">
        <v>52</v>
      </c>
    </row>
    <row r="297" spans="1:52" ht="30" customHeight="1" x14ac:dyDescent="0.3">
      <c r="A297" s="19" t="s">
        <v>586</v>
      </c>
      <c r="B297" s="19" t="s">
        <v>52</v>
      </c>
      <c r="C297" s="19" t="s">
        <v>52</v>
      </c>
      <c r="D297" s="20"/>
      <c r="E297" s="22"/>
      <c r="F297" s="25">
        <f>TRUNC(SUMIF(N296:N296, N295, F296:F296),0)</f>
        <v>299</v>
      </c>
      <c r="G297" s="22"/>
      <c r="H297" s="25">
        <f>TRUNC(SUMIF(N296:N296, N295, H296:H296),0)</f>
        <v>0</v>
      </c>
      <c r="I297" s="22"/>
      <c r="J297" s="25">
        <f>TRUNC(SUMIF(N296:N296, N295, J296:J296),0)</f>
        <v>0</v>
      </c>
      <c r="K297" s="22"/>
      <c r="L297" s="25">
        <f>F297+H297+J297</f>
        <v>299</v>
      </c>
      <c r="M297" s="19" t="s">
        <v>52</v>
      </c>
      <c r="N297" s="1" t="s">
        <v>83</v>
      </c>
      <c r="O297" s="1" t="s">
        <v>83</v>
      </c>
      <c r="P297" s="1" t="s">
        <v>52</v>
      </c>
      <c r="Q297" s="1" t="s">
        <v>52</v>
      </c>
      <c r="R297" s="1" t="s">
        <v>52</v>
      </c>
      <c r="AV297" s="1" t="s">
        <v>52</v>
      </c>
      <c r="AW297" s="1" t="s">
        <v>52</v>
      </c>
      <c r="AX297" s="1" t="s">
        <v>52</v>
      </c>
      <c r="AY297" s="1" t="s">
        <v>52</v>
      </c>
      <c r="AZ297" s="1" t="s">
        <v>52</v>
      </c>
    </row>
    <row r="298" spans="1:52" ht="30" customHeight="1" x14ac:dyDescent="0.3">
      <c r="A298" s="20"/>
      <c r="B298" s="20"/>
      <c r="C298" s="20"/>
      <c r="D298" s="20"/>
      <c r="E298" s="22"/>
      <c r="F298" s="25"/>
      <c r="G298" s="22"/>
      <c r="H298" s="25"/>
      <c r="I298" s="22"/>
      <c r="J298" s="25"/>
      <c r="K298" s="22"/>
      <c r="L298" s="25"/>
      <c r="M298" s="20"/>
    </row>
    <row r="299" spans="1:52" ht="30" customHeight="1" x14ac:dyDescent="0.3">
      <c r="A299" s="16" t="s">
        <v>1045</v>
      </c>
      <c r="B299" s="17"/>
      <c r="C299" s="17"/>
      <c r="D299" s="17"/>
      <c r="E299" s="21"/>
      <c r="F299" s="24"/>
      <c r="G299" s="21"/>
      <c r="H299" s="24"/>
      <c r="I299" s="21"/>
      <c r="J299" s="24"/>
      <c r="K299" s="21"/>
      <c r="L299" s="24"/>
      <c r="M299" s="18"/>
      <c r="N299" s="1" t="s">
        <v>338</v>
      </c>
    </row>
    <row r="300" spans="1:52" ht="30" customHeight="1" x14ac:dyDescent="0.3">
      <c r="A300" s="19" t="s">
        <v>1047</v>
      </c>
      <c r="B300" s="19" t="s">
        <v>1048</v>
      </c>
      <c r="C300" s="19" t="s">
        <v>73</v>
      </c>
      <c r="D300" s="20">
        <v>1</v>
      </c>
      <c r="E300" s="22">
        <f>일위대가목록!E106</f>
        <v>240</v>
      </c>
      <c r="F300" s="25">
        <f>TRUNC(E300*D300,1)</f>
        <v>240</v>
      </c>
      <c r="G300" s="22">
        <f>일위대가목록!F106</f>
        <v>2802</v>
      </c>
      <c r="H300" s="25">
        <f>TRUNC(G300*D300,1)</f>
        <v>2802</v>
      </c>
      <c r="I300" s="22">
        <f>일위대가목록!G106</f>
        <v>0</v>
      </c>
      <c r="J300" s="25">
        <f>TRUNC(I300*D300,1)</f>
        <v>0</v>
      </c>
      <c r="K300" s="22">
        <f t="shared" ref="K300:L302" si="56">TRUNC(E300+G300+I300,1)</f>
        <v>3042</v>
      </c>
      <c r="L300" s="25">
        <f t="shared" si="56"/>
        <v>3042</v>
      </c>
      <c r="M300" s="19" t="s">
        <v>1049</v>
      </c>
      <c r="N300" s="1" t="s">
        <v>338</v>
      </c>
      <c r="O300" s="1" t="s">
        <v>1050</v>
      </c>
      <c r="P300" s="1" t="s">
        <v>64</v>
      </c>
      <c r="Q300" s="1" t="s">
        <v>65</v>
      </c>
      <c r="R300" s="1" t="s">
        <v>65</v>
      </c>
      <c r="AV300" s="1" t="s">
        <v>52</v>
      </c>
      <c r="AW300" s="1" t="s">
        <v>1051</v>
      </c>
      <c r="AX300" s="1" t="s">
        <v>52</v>
      </c>
      <c r="AY300" s="1" t="s">
        <v>52</v>
      </c>
      <c r="AZ300" s="1" t="s">
        <v>52</v>
      </c>
    </row>
    <row r="301" spans="1:52" ht="30" customHeight="1" x14ac:dyDescent="0.3">
      <c r="A301" s="19" t="s">
        <v>1052</v>
      </c>
      <c r="B301" s="19" t="s">
        <v>1053</v>
      </c>
      <c r="C301" s="19" t="s">
        <v>73</v>
      </c>
      <c r="D301" s="20">
        <v>1</v>
      </c>
      <c r="E301" s="22">
        <f>일위대가목록!E107</f>
        <v>817</v>
      </c>
      <c r="F301" s="25">
        <f>TRUNC(E301*D301,1)</f>
        <v>817</v>
      </c>
      <c r="G301" s="22">
        <f>일위대가목록!F107</f>
        <v>0</v>
      </c>
      <c r="H301" s="25">
        <f>TRUNC(G301*D301,1)</f>
        <v>0</v>
      </c>
      <c r="I301" s="22">
        <f>일위대가목록!G107</f>
        <v>0</v>
      </c>
      <c r="J301" s="25">
        <f>TRUNC(I301*D301,1)</f>
        <v>0</v>
      </c>
      <c r="K301" s="22">
        <f t="shared" si="56"/>
        <v>817</v>
      </c>
      <c r="L301" s="25">
        <f t="shared" si="56"/>
        <v>817</v>
      </c>
      <c r="M301" s="19" t="s">
        <v>1054</v>
      </c>
      <c r="N301" s="1" t="s">
        <v>338</v>
      </c>
      <c r="O301" s="1" t="s">
        <v>1055</v>
      </c>
      <c r="P301" s="1" t="s">
        <v>64</v>
      </c>
      <c r="Q301" s="1" t="s">
        <v>65</v>
      </c>
      <c r="R301" s="1" t="s">
        <v>65</v>
      </c>
      <c r="AV301" s="1" t="s">
        <v>52</v>
      </c>
      <c r="AW301" s="1" t="s">
        <v>1056</v>
      </c>
      <c r="AX301" s="1" t="s">
        <v>52</v>
      </c>
      <c r="AY301" s="1" t="s">
        <v>52</v>
      </c>
      <c r="AZ301" s="1" t="s">
        <v>52</v>
      </c>
    </row>
    <row r="302" spans="1:52" ht="30" customHeight="1" x14ac:dyDescent="0.3">
      <c r="A302" s="19" t="s">
        <v>1052</v>
      </c>
      <c r="B302" s="19" t="s">
        <v>1057</v>
      </c>
      <c r="C302" s="19" t="s">
        <v>73</v>
      </c>
      <c r="D302" s="20">
        <v>1</v>
      </c>
      <c r="E302" s="22">
        <f>일위대가목록!E108</f>
        <v>140</v>
      </c>
      <c r="F302" s="25">
        <f>TRUNC(E302*D302,1)</f>
        <v>140</v>
      </c>
      <c r="G302" s="22">
        <f>일위대가목록!F108</f>
        <v>7000</v>
      </c>
      <c r="H302" s="25">
        <f>TRUNC(G302*D302,1)</f>
        <v>7000</v>
      </c>
      <c r="I302" s="22">
        <f>일위대가목록!G108</f>
        <v>0</v>
      </c>
      <c r="J302" s="25">
        <f>TRUNC(I302*D302,1)</f>
        <v>0</v>
      </c>
      <c r="K302" s="22">
        <f t="shared" si="56"/>
        <v>7140</v>
      </c>
      <c r="L302" s="25">
        <f t="shared" si="56"/>
        <v>7140</v>
      </c>
      <c r="M302" s="19" t="s">
        <v>1058</v>
      </c>
      <c r="N302" s="1" t="s">
        <v>338</v>
      </c>
      <c r="O302" s="1" t="s">
        <v>1059</v>
      </c>
      <c r="P302" s="1" t="s">
        <v>64</v>
      </c>
      <c r="Q302" s="1" t="s">
        <v>65</v>
      </c>
      <c r="R302" s="1" t="s">
        <v>65</v>
      </c>
      <c r="AV302" s="1" t="s">
        <v>52</v>
      </c>
      <c r="AW302" s="1" t="s">
        <v>1060</v>
      </c>
      <c r="AX302" s="1" t="s">
        <v>52</v>
      </c>
      <c r="AY302" s="1" t="s">
        <v>52</v>
      </c>
      <c r="AZ302" s="1" t="s">
        <v>52</v>
      </c>
    </row>
    <row r="303" spans="1:52" ht="30" customHeight="1" x14ac:dyDescent="0.3">
      <c r="A303" s="19" t="s">
        <v>586</v>
      </c>
      <c r="B303" s="19" t="s">
        <v>52</v>
      </c>
      <c r="C303" s="19" t="s">
        <v>52</v>
      </c>
      <c r="D303" s="20"/>
      <c r="E303" s="22"/>
      <c r="F303" s="25">
        <f>TRUNC(SUMIF(N300:N302, N299, F300:F302),0)</f>
        <v>1197</v>
      </c>
      <c r="G303" s="22"/>
      <c r="H303" s="25">
        <f>TRUNC(SUMIF(N300:N302, N299, H300:H302),0)</f>
        <v>9802</v>
      </c>
      <c r="I303" s="22"/>
      <c r="J303" s="25">
        <f>TRUNC(SUMIF(N300:N302, N299, J300:J302),0)</f>
        <v>0</v>
      </c>
      <c r="K303" s="22"/>
      <c r="L303" s="25">
        <f>F303+H303+J303</f>
        <v>10999</v>
      </c>
      <c r="M303" s="19" t="s">
        <v>52</v>
      </c>
      <c r="N303" s="1" t="s">
        <v>83</v>
      </c>
      <c r="O303" s="1" t="s">
        <v>83</v>
      </c>
      <c r="P303" s="1" t="s">
        <v>52</v>
      </c>
      <c r="Q303" s="1" t="s">
        <v>52</v>
      </c>
      <c r="R303" s="1" t="s">
        <v>52</v>
      </c>
      <c r="AV303" s="1" t="s">
        <v>52</v>
      </c>
      <c r="AW303" s="1" t="s">
        <v>52</v>
      </c>
      <c r="AX303" s="1" t="s">
        <v>52</v>
      </c>
      <c r="AY303" s="1" t="s">
        <v>52</v>
      </c>
      <c r="AZ303" s="1" t="s">
        <v>52</v>
      </c>
    </row>
    <row r="304" spans="1:52" ht="30" customHeight="1" x14ac:dyDescent="0.3">
      <c r="A304" s="20"/>
      <c r="B304" s="20"/>
      <c r="C304" s="20"/>
      <c r="D304" s="20"/>
      <c r="E304" s="22"/>
      <c r="F304" s="25"/>
      <c r="G304" s="22"/>
      <c r="H304" s="25"/>
      <c r="I304" s="22"/>
      <c r="J304" s="25"/>
      <c r="K304" s="22"/>
      <c r="L304" s="25"/>
      <c r="M304" s="20"/>
    </row>
    <row r="305" spans="1:52" ht="30" customHeight="1" x14ac:dyDescent="0.3">
      <c r="A305" s="16" t="s">
        <v>1061</v>
      </c>
      <c r="B305" s="17"/>
      <c r="C305" s="17"/>
      <c r="D305" s="17"/>
      <c r="E305" s="21"/>
      <c r="F305" s="24"/>
      <c r="G305" s="21"/>
      <c r="H305" s="24"/>
      <c r="I305" s="21"/>
      <c r="J305" s="24"/>
      <c r="K305" s="21"/>
      <c r="L305" s="24"/>
      <c r="M305" s="18"/>
      <c r="N305" s="1" t="s">
        <v>342</v>
      </c>
    </row>
    <row r="306" spans="1:52" ht="30" customHeight="1" x14ac:dyDescent="0.3">
      <c r="A306" s="19" t="s">
        <v>1062</v>
      </c>
      <c r="B306" s="19" t="s">
        <v>1063</v>
      </c>
      <c r="C306" s="19" t="s">
        <v>73</v>
      </c>
      <c r="D306" s="20">
        <v>1</v>
      </c>
      <c r="E306" s="22">
        <f>일위대가목록!E109</f>
        <v>120</v>
      </c>
      <c r="F306" s="25">
        <f>TRUNC(E306*D306,1)</f>
        <v>120</v>
      </c>
      <c r="G306" s="22">
        <f>일위대가목록!F109</f>
        <v>2802</v>
      </c>
      <c r="H306" s="25">
        <f>TRUNC(G306*D306,1)</f>
        <v>2802</v>
      </c>
      <c r="I306" s="22">
        <f>일위대가목록!G109</f>
        <v>0</v>
      </c>
      <c r="J306" s="25">
        <f>TRUNC(I306*D306,1)</f>
        <v>0</v>
      </c>
      <c r="K306" s="22">
        <f t="shared" ref="K306:L308" si="57">TRUNC(E306+G306+I306,1)</f>
        <v>2922</v>
      </c>
      <c r="L306" s="25">
        <f t="shared" si="57"/>
        <v>2922</v>
      </c>
      <c r="M306" s="19" t="s">
        <v>1064</v>
      </c>
      <c r="N306" s="1" t="s">
        <v>342</v>
      </c>
      <c r="O306" s="1" t="s">
        <v>1065</v>
      </c>
      <c r="P306" s="1" t="s">
        <v>64</v>
      </c>
      <c r="Q306" s="1" t="s">
        <v>65</v>
      </c>
      <c r="R306" s="1" t="s">
        <v>65</v>
      </c>
      <c r="AV306" s="1" t="s">
        <v>52</v>
      </c>
      <c r="AW306" s="1" t="s">
        <v>1066</v>
      </c>
      <c r="AX306" s="1" t="s">
        <v>52</v>
      </c>
      <c r="AY306" s="1" t="s">
        <v>52</v>
      </c>
      <c r="AZ306" s="1" t="s">
        <v>52</v>
      </c>
    </row>
    <row r="307" spans="1:52" ht="30" customHeight="1" x14ac:dyDescent="0.3">
      <c r="A307" s="19" t="s">
        <v>1052</v>
      </c>
      <c r="B307" s="19" t="s">
        <v>1067</v>
      </c>
      <c r="C307" s="19" t="s">
        <v>73</v>
      </c>
      <c r="D307" s="20">
        <v>1</v>
      </c>
      <c r="E307" s="22">
        <f>일위대가목록!E110</f>
        <v>826</v>
      </c>
      <c r="F307" s="25">
        <f>TRUNC(E307*D307,1)</f>
        <v>826</v>
      </c>
      <c r="G307" s="22">
        <f>일위대가목록!F110</f>
        <v>0</v>
      </c>
      <c r="H307" s="25">
        <f>TRUNC(G307*D307,1)</f>
        <v>0</v>
      </c>
      <c r="I307" s="22">
        <f>일위대가목록!G110</f>
        <v>0</v>
      </c>
      <c r="J307" s="25">
        <f>TRUNC(I307*D307,1)</f>
        <v>0</v>
      </c>
      <c r="K307" s="22">
        <f t="shared" si="57"/>
        <v>826</v>
      </c>
      <c r="L307" s="25">
        <f t="shared" si="57"/>
        <v>826</v>
      </c>
      <c r="M307" s="19" t="s">
        <v>1068</v>
      </c>
      <c r="N307" s="1" t="s">
        <v>342</v>
      </c>
      <c r="O307" s="1" t="s">
        <v>1069</v>
      </c>
      <c r="P307" s="1" t="s">
        <v>64</v>
      </c>
      <c r="Q307" s="1" t="s">
        <v>65</v>
      </c>
      <c r="R307" s="1" t="s">
        <v>65</v>
      </c>
      <c r="AV307" s="1" t="s">
        <v>52</v>
      </c>
      <c r="AW307" s="1" t="s">
        <v>1070</v>
      </c>
      <c r="AX307" s="1" t="s">
        <v>52</v>
      </c>
      <c r="AY307" s="1" t="s">
        <v>52</v>
      </c>
      <c r="AZ307" s="1" t="s">
        <v>52</v>
      </c>
    </row>
    <row r="308" spans="1:52" ht="30" customHeight="1" x14ac:dyDescent="0.3">
      <c r="A308" s="19" t="s">
        <v>1052</v>
      </c>
      <c r="B308" s="19" t="s">
        <v>1057</v>
      </c>
      <c r="C308" s="19" t="s">
        <v>73</v>
      </c>
      <c r="D308" s="20">
        <v>1</v>
      </c>
      <c r="E308" s="22">
        <f>일위대가목록!E108</f>
        <v>140</v>
      </c>
      <c r="F308" s="25">
        <f>TRUNC(E308*D308,1)</f>
        <v>140</v>
      </c>
      <c r="G308" s="22">
        <f>일위대가목록!F108</f>
        <v>7000</v>
      </c>
      <c r="H308" s="25">
        <f>TRUNC(G308*D308,1)</f>
        <v>7000</v>
      </c>
      <c r="I308" s="22">
        <f>일위대가목록!G108</f>
        <v>0</v>
      </c>
      <c r="J308" s="25">
        <f>TRUNC(I308*D308,1)</f>
        <v>0</v>
      </c>
      <c r="K308" s="22">
        <f t="shared" si="57"/>
        <v>7140</v>
      </c>
      <c r="L308" s="25">
        <f t="shared" si="57"/>
        <v>7140</v>
      </c>
      <c r="M308" s="19" t="s">
        <v>1058</v>
      </c>
      <c r="N308" s="1" t="s">
        <v>342</v>
      </c>
      <c r="O308" s="1" t="s">
        <v>1059</v>
      </c>
      <c r="P308" s="1" t="s">
        <v>64</v>
      </c>
      <c r="Q308" s="1" t="s">
        <v>65</v>
      </c>
      <c r="R308" s="1" t="s">
        <v>65</v>
      </c>
      <c r="AV308" s="1" t="s">
        <v>52</v>
      </c>
      <c r="AW308" s="1" t="s">
        <v>1071</v>
      </c>
      <c r="AX308" s="1" t="s">
        <v>52</v>
      </c>
      <c r="AY308" s="1" t="s">
        <v>52</v>
      </c>
      <c r="AZ308" s="1" t="s">
        <v>52</v>
      </c>
    </row>
    <row r="309" spans="1:52" ht="30" customHeight="1" x14ac:dyDescent="0.3">
      <c r="A309" s="19" t="s">
        <v>586</v>
      </c>
      <c r="B309" s="19" t="s">
        <v>52</v>
      </c>
      <c r="C309" s="19" t="s">
        <v>52</v>
      </c>
      <c r="D309" s="20"/>
      <c r="E309" s="22"/>
      <c r="F309" s="25">
        <f>TRUNC(SUMIF(N306:N308, N305, F306:F308),0)</f>
        <v>1086</v>
      </c>
      <c r="G309" s="22"/>
      <c r="H309" s="25">
        <f>TRUNC(SUMIF(N306:N308, N305, H306:H308),0)</f>
        <v>9802</v>
      </c>
      <c r="I309" s="22"/>
      <c r="J309" s="25">
        <f>TRUNC(SUMIF(N306:N308, N305, J306:J308),0)</f>
        <v>0</v>
      </c>
      <c r="K309" s="22"/>
      <c r="L309" s="25">
        <f>F309+H309+J309</f>
        <v>10888</v>
      </c>
      <c r="M309" s="19" t="s">
        <v>52</v>
      </c>
      <c r="N309" s="1" t="s">
        <v>83</v>
      </c>
      <c r="O309" s="1" t="s">
        <v>83</v>
      </c>
      <c r="P309" s="1" t="s">
        <v>52</v>
      </c>
      <c r="Q309" s="1" t="s">
        <v>52</v>
      </c>
      <c r="R309" s="1" t="s">
        <v>52</v>
      </c>
      <c r="AV309" s="1" t="s">
        <v>52</v>
      </c>
      <c r="AW309" s="1" t="s">
        <v>52</v>
      </c>
      <c r="AX309" s="1" t="s">
        <v>52</v>
      </c>
      <c r="AY309" s="1" t="s">
        <v>52</v>
      </c>
      <c r="AZ309" s="1" t="s">
        <v>52</v>
      </c>
    </row>
    <row r="310" spans="1:52" ht="30" customHeight="1" x14ac:dyDescent="0.3">
      <c r="A310" s="20"/>
      <c r="B310" s="20"/>
      <c r="C310" s="20"/>
      <c r="D310" s="20"/>
      <c r="E310" s="22"/>
      <c r="F310" s="25"/>
      <c r="G310" s="22"/>
      <c r="H310" s="25"/>
      <c r="I310" s="22"/>
      <c r="J310" s="25"/>
      <c r="K310" s="22"/>
      <c r="L310" s="25"/>
      <c r="M310" s="20"/>
    </row>
    <row r="311" spans="1:52" ht="30" customHeight="1" x14ac:dyDescent="0.3">
      <c r="A311" s="16" t="s">
        <v>1072</v>
      </c>
      <c r="B311" s="17"/>
      <c r="C311" s="17"/>
      <c r="D311" s="17"/>
      <c r="E311" s="21"/>
      <c r="F311" s="24"/>
      <c r="G311" s="21"/>
      <c r="H311" s="24"/>
      <c r="I311" s="21"/>
      <c r="J311" s="24"/>
      <c r="K311" s="21"/>
      <c r="L311" s="24"/>
      <c r="M311" s="18"/>
      <c r="N311" s="1" t="s">
        <v>346</v>
      </c>
    </row>
    <row r="312" spans="1:52" ht="30" customHeight="1" x14ac:dyDescent="0.3">
      <c r="A312" s="19" t="s">
        <v>1074</v>
      </c>
      <c r="B312" s="19" t="s">
        <v>1075</v>
      </c>
      <c r="C312" s="19" t="s">
        <v>73</v>
      </c>
      <c r="D312" s="20">
        <v>1</v>
      </c>
      <c r="E312" s="22">
        <f>일위대가목록!E111</f>
        <v>766</v>
      </c>
      <c r="F312" s="25">
        <f>TRUNC(E312*D312,1)</f>
        <v>766</v>
      </c>
      <c r="G312" s="22">
        <f>일위대가목록!F111</f>
        <v>10926</v>
      </c>
      <c r="H312" s="25">
        <f>TRUNC(G312*D312,1)</f>
        <v>10926</v>
      </c>
      <c r="I312" s="22">
        <f>일위대가목록!G111</f>
        <v>0</v>
      </c>
      <c r="J312" s="25">
        <f>TRUNC(I312*D312,1)</f>
        <v>0</v>
      </c>
      <c r="K312" s="22">
        <f t="shared" ref="K312:L314" si="58">TRUNC(E312+G312+I312,1)</f>
        <v>11692</v>
      </c>
      <c r="L312" s="25">
        <f t="shared" si="58"/>
        <v>11692</v>
      </c>
      <c r="M312" s="19" t="s">
        <v>1076</v>
      </c>
      <c r="N312" s="1" t="s">
        <v>346</v>
      </c>
      <c r="O312" s="1" t="s">
        <v>1077</v>
      </c>
      <c r="P312" s="1" t="s">
        <v>64</v>
      </c>
      <c r="Q312" s="1" t="s">
        <v>65</v>
      </c>
      <c r="R312" s="1" t="s">
        <v>65</v>
      </c>
      <c r="AV312" s="1" t="s">
        <v>52</v>
      </c>
      <c r="AW312" s="1" t="s">
        <v>1078</v>
      </c>
      <c r="AX312" s="1" t="s">
        <v>52</v>
      </c>
      <c r="AY312" s="1" t="s">
        <v>52</v>
      </c>
      <c r="AZ312" s="1" t="s">
        <v>52</v>
      </c>
    </row>
    <row r="313" spans="1:52" ht="30" customHeight="1" x14ac:dyDescent="0.3">
      <c r="A313" s="19" t="s">
        <v>1052</v>
      </c>
      <c r="B313" s="19" t="s">
        <v>1067</v>
      </c>
      <c r="C313" s="19" t="s">
        <v>73</v>
      </c>
      <c r="D313" s="20">
        <v>1</v>
      </c>
      <c r="E313" s="22">
        <f>일위대가목록!E110</f>
        <v>826</v>
      </c>
      <c r="F313" s="25">
        <f>TRUNC(E313*D313,1)</f>
        <v>826</v>
      </c>
      <c r="G313" s="22">
        <f>일위대가목록!F110</f>
        <v>0</v>
      </c>
      <c r="H313" s="25">
        <f>TRUNC(G313*D313,1)</f>
        <v>0</v>
      </c>
      <c r="I313" s="22">
        <f>일위대가목록!G110</f>
        <v>0</v>
      </c>
      <c r="J313" s="25">
        <f>TRUNC(I313*D313,1)</f>
        <v>0</v>
      </c>
      <c r="K313" s="22">
        <f t="shared" si="58"/>
        <v>826</v>
      </c>
      <c r="L313" s="25">
        <f t="shared" si="58"/>
        <v>826</v>
      </c>
      <c r="M313" s="19" t="s">
        <v>1068</v>
      </c>
      <c r="N313" s="1" t="s">
        <v>346</v>
      </c>
      <c r="O313" s="1" t="s">
        <v>1069</v>
      </c>
      <c r="P313" s="1" t="s">
        <v>64</v>
      </c>
      <c r="Q313" s="1" t="s">
        <v>65</v>
      </c>
      <c r="R313" s="1" t="s">
        <v>65</v>
      </c>
      <c r="AV313" s="1" t="s">
        <v>52</v>
      </c>
      <c r="AW313" s="1" t="s">
        <v>1079</v>
      </c>
      <c r="AX313" s="1" t="s">
        <v>52</v>
      </c>
      <c r="AY313" s="1" t="s">
        <v>52</v>
      </c>
      <c r="AZ313" s="1" t="s">
        <v>52</v>
      </c>
    </row>
    <row r="314" spans="1:52" ht="30" customHeight="1" x14ac:dyDescent="0.3">
      <c r="A314" s="19" t="s">
        <v>1052</v>
      </c>
      <c r="B314" s="19" t="s">
        <v>1057</v>
      </c>
      <c r="C314" s="19" t="s">
        <v>73</v>
      </c>
      <c r="D314" s="20">
        <v>1</v>
      </c>
      <c r="E314" s="22">
        <f>일위대가목록!E108</f>
        <v>140</v>
      </c>
      <c r="F314" s="25">
        <f>TRUNC(E314*D314,1)</f>
        <v>140</v>
      </c>
      <c r="G314" s="22">
        <f>일위대가목록!F108</f>
        <v>7000</v>
      </c>
      <c r="H314" s="25">
        <f>TRUNC(G314*D314,1)</f>
        <v>7000</v>
      </c>
      <c r="I314" s="22">
        <f>일위대가목록!G108</f>
        <v>0</v>
      </c>
      <c r="J314" s="25">
        <f>TRUNC(I314*D314,1)</f>
        <v>0</v>
      </c>
      <c r="K314" s="22">
        <f t="shared" si="58"/>
        <v>7140</v>
      </c>
      <c r="L314" s="25">
        <f t="shared" si="58"/>
        <v>7140</v>
      </c>
      <c r="M314" s="19" t="s">
        <v>1058</v>
      </c>
      <c r="N314" s="1" t="s">
        <v>346</v>
      </c>
      <c r="O314" s="1" t="s">
        <v>1059</v>
      </c>
      <c r="P314" s="1" t="s">
        <v>64</v>
      </c>
      <c r="Q314" s="1" t="s">
        <v>65</v>
      </c>
      <c r="R314" s="1" t="s">
        <v>65</v>
      </c>
      <c r="AV314" s="1" t="s">
        <v>52</v>
      </c>
      <c r="AW314" s="1" t="s">
        <v>1080</v>
      </c>
      <c r="AX314" s="1" t="s">
        <v>52</v>
      </c>
      <c r="AY314" s="1" t="s">
        <v>52</v>
      </c>
      <c r="AZ314" s="1" t="s">
        <v>52</v>
      </c>
    </row>
    <row r="315" spans="1:52" ht="30" customHeight="1" x14ac:dyDescent="0.3">
      <c r="A315" s="19" t="s">
        <v>586</v>
      </c>
      <c r="B315" s="19" t="s">
        <v>52</v>
      </c>
      <c r="C315" s="19" t="s">
        <v>52</v>
      </c>
      <c r="D315" s="20"/>
      <c r="E315" s="22"/>
      <c r="F315" s="25">
        <f>TRUNC(SUMIF(N312:N314, N311, F312:F314),0)</f>
        <v>1732</v>
      </c>
      <c r="G315" s="22"/>
      <c r="H315" s="25">
        <f>TRUNC(SUMIF(N312:N314, N311, H312:H314),0)</f>
        <v>17926</v>
      </c>
      <c r="I315" s="22"/>
      <c r="J315" s="25">
        <f>TRUNC(SUMIF(N312:N314, N311, J312:J314),0)</f>
        <v>0</v>
      </c>
      <c r="K315" s="22"/>
      <c r="L315" s="25">
        <f>F315+H315+J315</f>
        <v>19658</v>
      </c>
      <c r="M315" s="19" t="s">
        <v>52</v>
      </c>
      <c r="N315" s="1" t="s">
        <v>83</v>
      </c>
      <c r="O315" s="1" t="s">
        <v>83</v>
      </c>
      <c r="P315" s="1" t="s">
        <v>52</v>
      </c>
      <c r="Q315" s="1" t="s">
        <v>52</v>
      </c>
      <c r="R315" s="1" t="s">
        <v>52</v>
      </c>
      <c r="AV315" s="1" t="s">
        <v>52</v>
      </c>
      <c r="AW315" s="1" t="s">
        <v>52</v>
      </c>
      <c r="AX315" s="1" t="s">
        <v>52</v>
      </c>
      <c r="AY315" s="1" t="s">
        <v>52</v>
      </c>
      <c r="AZ315" s="1" t="s">
        <v>52</v>
      </c>
    </row>
    <row r="316" spans="1:52" ht="30" customHeight="1" x14ac:dyDescent="0.3">
      <c r="A316" s="20"/>
      <c r="B316" s="20"/>
      <c r="C316" s="20"/>
      <c r="D316" s="20"/>
      <c r="E316" s="22"/>
      <c r="F316" s="25"/>
      <c r="G316" s="22"/>
      <c r="H316" s="25"/>
      <c r="I316" s="22"/>
      <c r="J316" s="25"/>
      <c r="K316" s="22"/>
      <c r="L316" s="25"/>
      <c r="M316" s="20"/>
    </row>
    <row r="317" spans="1:52" ht="30" customHeight="1" x14ac:dyDescent="0.3">
      <c r="A317" s="16" t="s">
        <v>1081</v>
      </c>
      <c r="B317" s="17"/>
      <c r="C317" s="17"/>
      <c r="D317" s="17"/>
      <c r="E317" s="21"/>
      <c r="F317" s="24"/>
      <c r="G317" s="21"/>
      <c r="H317" s="24"/>
      <c r="I317" s="21"/>
      <c r="J317" s="24"/>
      <c r="K317" s="21"/>
      <c r="L317" s="24"/>
      <c r="M317" s="18"/>
      <c r="N317" s="1" t="s">
        <v>353</v>
      </c>
    </row>
    <row r="318" spans="1:52" ht="30" customHeight="1" x14ac:dyDescent="0.3">
      <c r="A318" s="19" t="s">
        <v>1083</v>
      </c>
      <c r="B318" s="19" t="s">
        <v>607</v>
      </c>
      <c r="C318" s="19" t="s">
        <v>608</v>
      </c>
      <c r="D318" s="20">
        <v>0.87</v>
      </c>
      <c r="E318" s="22">
        <f>단가대비표!O99</f>
        <v>0</v>
      </c>
      <c r="F318" s="25">
        <f>TRUNC(E318*D318,1)</f>
        <v>0</v>
      </c>
      <c r="G318" s="22">
        <f>단가대비표!P99</f>
        <v>222306</v>
      </c>
      <c r="H318" s="25">
        <f>TRUNC(G318*D318,1)</f>
        <v>193406.2</v>
      </c>
      <c r="I318" s="22">
        <f>단가대비표!V99</f>
        <v>0</v>
      </c>
      <c r="J318" s="25">
        <f>TRUNC(I318*D318,1)</f>
        <v>0</v>
      </c>
      <c r="K318" s="22">
        <f t="shared" ref="K318:L321" si="59">TRUNC(E318+G318+I318,1)</f>
        <v>222306</v>
      </c>
      <c r="L318" s="25">
        <f t="shared" si="59"/>
        <v>193406.2</v>
      </c>
      <c r="M318" s="19" t="s">
        <v>52</v>
      </c>
      <c r="N318" s="1" t="s">
        <v>353</v>
      </c>
      <c r="O318" s="1" t="s">
        <v>1084</v>
      </c>
      <c r="P318" s="1" t="s">
        <v>65</v>
      </c>
      <c r="Q318" s="1" t="s">
        <v>65</v>
      </c>
      <c r="R318" s="1" t="s">
        <v>64</v>
      </c>
      <c r="V318">
        <v>1</v>
      </c>
      <c r="AV318" s="1" t="s">
        <v>52</v>
      </c>
      <c r="AW318" s="1" t="s">
        <v>1085</v>
      </c>
      <c r="AX318" s="1" t="s">
        <v>52</v>
      </c>
      <c r="AY318" s="1" t="s">
        <v>52</v>
      </c>
      <c r="AZ318" s="1" t="s">
        <v>52</v>
      </c>
    </row>
    <row r="319" spans="1:52" ht="30" customHeight="1" x14ac:dyDescent="0.3">
      <c r="A319" s="19" t="s">
        <v>606</v>
      </c>
      <c r="B319" s="19" t="s">
        <v>607</v>
      </c>
      <c r="C319" s="19" t="s">
        <v>608</v>
      </c>
      <c r="D319" s="20">
        <v>0.43</v>
      </c>
      <c r="E319" s="22">
        <f>단가대비표!O91</f>
        <v>0</v>
      </c>
      <c r="F319" s="25">
        <f>TRUNC(E319*D319,1)</f>
        <v>0</v>
      </c>
      <c r="G319" s="22">
        <f>단가대비표!P91</f>
        <v>172068</v>
      </c>
      <c r="H319" s="25">
        <f>TRUNC(G319*D319,1)</f>
        <v>73989.2</v>
      </c>
      <c r="I319" s="22">
        <f>단가대비표!V91</f>
        <v>0</v>
      </c>
      <c r="J319" s="25">
        <f>TRUNC(I319*D319,1)</f>
        <v>0</v>
      </c>
      <c r="K319" s="22">
        <f t="shared" si="59"/>
        <v>172068</v>
      </c>
      <c r="L319" s="25">
        <f t="shared" si="59"/>
        <v>73989.2</v>
      </c>
      <c r="M319" s="19" t="s">
        <v>52</v>
      </c>
      <c r="N319" s="1" t="s">
        <v>353</v>
      </c>
      <c r="O319" s="1" t="s">
        <v>609</v>
      </c>
      <c r="P319" s="1" t="s">
        <v>65</v>
      </c>
      <c r="Q319" s="1" t="s">
        <v>65</v>
      </c>
      <c r="R319" s="1" t="s">
        <v>64</v>
      </c>
      <c r="V319">
        <v>1</v>
      </c>
      <c r="AV319" s="1" t="s">
        <v>52</v>
      </c>
      <c r="AW319" s="1" t="s">
        <v>1086</v>
      </c>
      <c r="AX319" s="1" t="s">
        <v>52</v>
      </c>
      <c r="AY319" s="1" t="s">
        <v>52</v>
      </c>
      <c r="AZ319" s="1" t="s">
        <v>52</v>
      </c>
    </row>
    <row r="320" spans="1:52" ht="30" customHeight="1" x14ac:dyDescent="0.3">
      <c r="A320" s="19" t="s">
        <v>1087</v>
      </c>
      <c r="B320" s="19" t="s">
        <v>1088</v>
      </c>
      <c r="C320" s="19" t="s">
        <v>637</v>
      </c>
      <c r="D320" s="20">
        <v>6.96</v>
      </c>
      <c r="E320" s="22">
        <f>일위대가목록!E112</f>
        <v>0</v>
      </c>
      <c r="F320" s="25">
        <f>TRUNC(E320*D320,1)</f>
        <v>0</v>
      </c>
      <c r="G320" s="22">
        <f>일위대가목록!F112</f>
        <v>0</v>
      </c>
      <c r="H320" s="25">
        <f>TRUNC(G320*D320,1)</f>
        <v>0</v>
      </c>
      <c r="I320" s="22">
        <f>일위대가목록!G112</f>
        <v>343</v>
      </c>
      <c r="J320" s="25">
        <f>TRUNC(I320*D320,1)</f>
        <v>2387.1999999999998</v>
      </c>
      <c r="K320" s="22">
        <f t="shared" si="59"/>
        <v>343</v>
      </c>
      <c r="L320" s="25">
        <f t="shared" si="59"/>
        <v>2387.1999999999998</v>
      </c>
      <c r="M320" s="19" t="s">
        <v>1089</v>
      </c>
      <c r="N320" s="1" t="s">
        <v>353</v>
      </c>
      <c r="O320" s="1" t="s">
        <v>1090</v>
      </c>
      <c r="P320" s="1" t="s">
        <v>64</v>
      </c>
      <c r="Q320" s="1" t="s">
        <v>65</v>
      </c>
      <c r="R320" s="1" t="s">
        <v>65</v>
      </c>
      <c r="AV320" s="1" t="s">
        <v>52</v>
      </c>
      <c r="AW320" s="1" t="s">
        <v>1091</v>
      </c>
      <c r="AX320" s="1" t="s">
        <v>52</v>
      </c>
      <c r="AY320" s="1" t="s">
        <v>52</v>
      </c>
      <c r="AZ320" s="1" t="s">
        <v>52</v>
      </c>
    </row>
    <row r="321" spans="1:52" ht="30" customHeight="1" x14ac:dyDescent="0.3">
      <c r="A321" s="19" t="s">
        <v>765</v>
      </c>
      <c r="B321" s="19" t="s">
        <v>1092</v>
      </c>
      <c r="C321" s="19" t="s">
        <v>429</v>
      </c>
      <c r="D321" s="20">
        <v>1</v>
      </c>
      <c r="E321" s="22">
        <f>TRUNC(SUMIF(V318:V321, RIGHTB(O321, 1), H318:H321)*U321, 2)</f>
        <v>2673.95</v>
      </c>
      <c r="F321" s="25">
        <f>TRUNC(E321*D321,1)</f>
        <v>2673.9</v>
      </c>
      <c r="G321" s="22">
        <v>0</v>
      </c>
      <c r="H321" s="25">
        <f>TRUNC(G321*D321,1)</f>
        <v>0</v>
      </c>
      <c r="I321" s="22">
        <v>0</v>
      </c>
      <c r="J321" s="25">
        <f>TRUNC(I321*D321,1)</f>
        <v>0</v>
      </c>
      <c r="K321" s="22">
        <f t="shared" si="59"/>
        <v>2673.9</v>
      </c>
      <c r="L321" s="25">
        <f t="shared" si="59"/>
        <v>2673.9</v>
      </c>
      <c r="M321" s="19" t="s">
        <v>52</v>
      </c>
      <c r="N321" s="1" t="s">
        <v>353</v>
      </c>
      <c r="O321" s="1" t="s">
        <v>653</v>
      </c>
      <c r="P321" s="1" t="s">
        <v>65</v>
      </c>
      <c r="Q321" s="1" t="s">
        <v>65</v>
      </c>
      <c r="R321" s="1" t="s">
        <v>65</v>
      </c>
      <c r="S321">
        <v>1</v>
      </c>
      <c r="T321">
        <v>0</v>
      </c>
      <c r="U321">
        <v>0.01</v>
      </c>
      <c r="AV321" s="1" t="s">
        <v>52</v>
      </c>
      <c r="AW321" s="1" t="s">
        <v>1093</v>
      </c>
      <c r="AX321" s="1" t="s">
        <v>52</v>
      </c>
      <c r="AY321" s="1" t="s">
        <v>52</v>
      </c>
      <c r="AZ321" s="1" t="s">
        <v>52</v>
      </c>
    </row>
    <row r="322" spans="1:52" ht="30" customHeight="1" x14ac:dyDescent="0.3">
      <c r="A322" s="19" t="s">
        <v>586</v>
      </c>
      <c r="B322" s="19" t="s">
        <v>52</v>
      </c>
      <c r="C322" s="19" t="s">
        <v>52</v>
      </c>
      <c r="D322" s="20"/>
      <c r="E322" s="22"/>
      <c r="F322" s="25">
        <f>TRUNC(SUMIF(N318:N321, N317, F318:F321),0)</f>
        <v>2673</v>
      </c>
      <c r="G322" s="22"/>
      <c r="H322" s="25">
        <f>TRUNC(SUMIF(N318:N321, N317, H318:H321),0)</f>
        <v>267395</v>
      </c>
      <c r="I322" s="22"/>
      <c r="J322" s="25">
        <f>TRUNC(SUMIF(N318:N321, N317, J318:J321),0)</f>
        <v>2387</v>
      </c>
      <c r="K322" s="22"/>
      <c r="L322" s="25">
        <f>F322+H322+J322</f>
        <v>272455</v>
      </c>
      <c r="M322" s="19" t="s">
        <v>52</v>
      </c>
      <c r="N322" s="1" t="s">
        <v>83</v>
      </c>
      <c r="O322" s="1" t="s">
        <v>83</v>
      </c>
      <c r="P322" s="1" t="s">
        <v>52</v>
      </c>
      <c r="Q322" s="1" t="s">
        <v>52</v>
      </c>
      <c r="R322" s="1" t="s">
        <v>52</v>
      </c>
      <c r="AV322" s="1" t="s">
        <v>52</v>
      </c>
      <c r="AW322" s="1" t="s">
        <v>52</v>
      </c>
      <c r="AX322" s="1" t="s">
        <v>52</v>
      </c>
      <c r="AY322" s="1" t="s">
        <v>52</v>
      </c>
      <c r="AZ322" s="1" t="s">
        <v>52</v>
      </c>
    </row>
    <row r="323" spans="1:52" ht="30" customHeight="1" x14ac:dyDescent="0.3">
      <c r="A323" s="20"/>
      <c r="B323" s="20"/>
      <c r="C323" s="20"/>
      <c r="D323" s="20"/>
      <c r="E323" s="22"/>
      <c r="F323" s="25"/>
      <c r="G323" s="22"/>
      <c r="H323" s="25"/>
      <c r="I323" s="22"/>
      <c r="J323" s="25"/>
      <c r="K323" s="22"/>
      <c r="L323" s="25"/>
      <c r="M323" s="20"/>
    </row>
    <row r="324" spans="1:52" ht="30" customHeight="1" x14ac:dyDescent="0.3">
      <c r="A324" s="16" t="s">
        <v>1094</v>
      </c>
      <c r="B324" s="17"/>
      <c r="C324" s="17"/>
      <c r="D324" s="17"/>
      <c r="E324" s="21"/>
      <c r="F324" s="24"/>
      <c r="G324" s="21"/>
      <c r="H324" s="24"/>
      <c r="I324" s="21"/>
      <c r="J324" s="24"/>
      <c r="K324" s="21"/>
      <c r="L324" s="24"/>
      <c r="M324" s="18"/>
      <c r="N324" s="1" t="s">
        <v>358</v>
      </c>
    </row>
    <row r="325" spans="1:52" ht="30" customHeight="1" x14ac:dyDescent="0.3">
      <c r="A325" s="19" t="s">
        <v>1095</v>
      </c>
      <c r="B325" s="19" t="s">
        <v>1096</v>
      </c>
      <c r="C325" s="19" t="s">
        <v>142</v>
      </c>
      <c r="D325" s="20">
        <v>1</v>
      </c>
      <c r="E325" s="22">
        <f>일위대가목록!E113</f>
        <v>72845</v>
      </c>
      <c r="F325" s="25">
        <f>TRUNC(E325*D325,1)</f>
        <v>72845</v>
      </c>
      <c r="G325" s="22">
        <f>일위대가목록!F113</f>
        <v>1191744</v>
      </c>
      <c r="H325" s="25">
        <f>TRUNC(G325*D325,1)</f>
        <v>1191744</v>
      </c>
      <c r="I325" s="22">
        <f>일위대가목록!G113</f>
        <v>0</v>
      </c>
      <c r="J325" s="25">
        <f>TRUNC(I325*D325,1)</f>
        <v>0</v>
      </c>
      <c r="K325" s="22">
        <f>TRUNC(E325+G325+I325,1)</f>
        <v>1264589</v>
      </c>
      <c r="L325" s="25">
        <f>TRUNC(F325+H325+J325,1)</f>
        <v>1264589</v>
      </c>
      <c r="M325" s="19" t="s">
        <v>1097</v>
      </c>
      <c r="N325" s="1" t="s">
        <v>358</v>
      </c>
      <c r="O325" s="1" t="s">
        <v>1098</v>
      </c>
      <c r="P325" s="1" t="s">
        <v>64</v>
      </c>
      <c r="Q325" s="1" t="s">
        <v>65</v>
      </c>
      <c r="R325" s="1" t="s">
        <v>65</v>
      </c>
      <c r="AV325" s="1" t="s">
        <v>52</v>
      </c>
      <c r="AW325" s="1" t="s">
        <v>1099</v>
      </c>
      <c r="AX325" s="1" t="s">
        <v>52</v>
      </c>
      <c r="AY325" s="1" t="s">
        <v>52</v>
      </c>
      <c r="AZ325" s="1" t="s">
        <v>52</v>
      </c>
    </row>
    <row r="326" spans="1:52" ht="30" customHeight="1" x14ac:dyDescent="0.3">
      <c r="A326" s="19" t="s">
        <v>586</v>
      </c>
      <c r="B326" s="19" t="s">
        <v>52</v>
      </c>
      <c r="C326" s="19" t="s">
        <v>52</v>
      </c>
      <c r="D326" s="20"/>
      <c r="E326" s="22"/>
      <c r="F326" s="25">
        <f>TRUNC(SUMIF(N325:N325, N324, F325:F325),0)</f>
        <v>72845</v>
      </c>
      <c r="G326" s="22"/>
      <c r="H326" s="25">
        <f>TRUNC(SUMIF(N325:N325, N324, H325:H325),0)</f>
        <v>1191744</v>
      </c>
      <c r="I326" s="22"/>
      <c r="J326" s="25">
        <f>TRUNC(SUMIF(N325:N325, N324, J325:J325),0)</f>
        <v>0</v>
      </c>
      <c r="K326" s="22"/>
      <c r="L326" s="25">
        <f>F326+H326+J326</f>
        <v>1264589</v>
      </c>
      <c r="M326" s="19" t="s">
        <v>52</v>
      </c>
      <c r="N326" s="1" t="s">
        <v>83</v>
      </c>
      <c r="O326" s="1" t="s">
        <v>83</v>
      </c>
      <c r="P326" s="1" t="s">
        <v>52</v>
      </c>
      <c r="Q326" s="1" t="s">
        <v>52</v>
      </c>
      <c r="R326" s="1" t="s">
        <v>52</v>
      </c>
      <c r="AV326" s="1" t="s">
        <v>52</v>
      </c>
      <c r="AW326" s="1" t="s">
        <v>52</v>
      </c>
      <c r="AX326" s="1" t="s">
        <v>52</v>
      </c>
      <c r="AY326" s="1" t="s">
        <v>52</v>
      </c>
      <c r="AZ326" s="1" t="s">
        <v>52</v>
      </c>
    </row>
    <row r="327" spans="1:52" ht="30" customHeight="1" x14ac:dyDescent="0.3">
      <c r="A327" s="20"/>
      <c r="B327" s="20"/>
      <c r="C327" s="20"/>
      <c r="D327" s="20"/>
      <c r="E327" s="22"/>
      <c r="F327" s="25"/>
      <c r="G327" s="22"/>
      <c r="H327" s="25"/>
      <c r="I327" s="22"/>
      <c r="J327" s="25"/>
      <c r="K327" s="22"/>
      <c r="L327" s="25"/>
      <c r="M327" s="20"/>
    </row>
    <row r="328" spans="1:52" ht="30" customHeight="1" x14ac:dyDescent="0.3">
      <c r="A328" s="16" t="s">
        <v>1100</v>
      </c>
      <c r="B328" s="17"/>
      <c r="C328" s="17"/>
      <c r="D328" s="17"/>
      <c r="E328" s="21"/>
      <c r="F328" s="24"/>
      <c r="G328" s="21"/>
      <c r="H328" s="24"/>
      <c r="I328" s="21"/>
      <c r="J328" s="24"/>
      <c r="K328" s="21"/>
      <c r="L328" s="24"/>
      <c r="M328" s="18"/>
      <c r="N328" s="1" t="s">
        <v>363</v>
      </c>
    </row>
    <row r="329" spans="1:52" ht="30" customHeight="1" x14ac:dyDescent="0.3">
      <c r="A329" s="19" t="s">
        <v>1101</v>
      </c>
      <c r="B329" s="19" t="s">
        <v>1102</v>
      </c>
      <c r="C329" s="19" t="s">
        <v>73</v>
      </c>
      <c r="D329" s="20">
        <v>1</v>
      </c>
      <c r="E329" s="22">
        <f>일위대가목록!E114</f>
        <v>0</v>
      </c>
      <c r="F329" s="25">
        <f>TRUNC(E329*D329,1)</f>
        <v>0</v>
      </c>
      <c r="G329" s="22">
        <f>일위대가목록!F114</f>
        <v>15157</v>
      </c>
      <c r="H329" s="25">
        <f>TRUNC(G329*D329,1)</f>
        <v>15157</v>
      </c>
      <c r="I329" s="22">
        <f>일위대가목록!G114</f>
        <v>0</v>
      </c>
      <c r="J329" s="25">
        <f>TRUNC(I329*D329,1)</f>
        <v>0</v>
      </c>
      <c r="K329" s="22">
        <f>TRUNC(E329+G329+I329,1)</f>
        <v>15157</v>
      </c>
      <c r="L329" s="25">
        <f>TRUNC(F329+H329+J329,1)</f>
        <v>15157</v>
      </c>
      <c r="M329" s="19" t="s">
        <v>1103</v>
      </c>
      <c r="N329" s="1" t="s">
        <v>363</v>
      </c>
      <c r="O329" s="1" t="s">
        <v>1104</v>
      </c>
      <c r="P329" s="1" t="s">
        <v>64</v>
      </c>
      <c r="Q329" s="1" t="s">
        <v>65</v>
      </c>
      <c r="R329" s="1" t="s">
        <v>65</v>
      </c>
      <c r="AV329" s="1" t="s">
        <v>52</v>
      </c>
      <c r="AW329" s="1" t="s">
        <v>1105</v>
      </c>
      <c r="AX329" s="1" t="s">
        <v>52</v>
      </c>
      <c r="AY329" s="1" t="s">
        <v>52</v>
      </c>
      <c r="AZ329" s="1" t="s">
        <v>52</v>
      </c>
    </row>
    <row r="330" spans="1:52" ht="30" customHeight="1" x14ac:dyDescent="0.3">
      <c r="A330" s="19" t="s">
        <v>586</v>
      </c>
      <c r="B330" s="19" t="s">
        <v>52</v>
      </c>
      <c r="C330" s="19" t="s">
        <v>52</v>
      </c>
      <c r="D330" s="20"/>
      <c r="E330" s="22"/>
      <c r="F330" s="25">
        <f>TRUNC(SUMIF(N329:N329, N328, F329:F329),0)</f>
        <v>0</v>
      </c>
      <c r="G330" s="22"/>
      <c r="H330" s="25">
        <f>TRUNC(SUMIF(N329:N329, N328, H329:H329),0)</f>
        <v>15157</v>
      </c>
      <c r="I330" s="22"/>
      <c r="J330" s="25">
        <f>TRUNC(SUMIF(N329:N329, N328, J329:J329),0)</f>
        <v>0</v>
      </c>
      <c r="K330" s="22"/>
      <c r="L330" s="25">
        <f>F330+H330+J330</f>
        <v>15157</v>
      </c>
      <c r="M330" s="19" t="s">
        <v>52</v>
      </c>
      <c r="N330" s="1" t="s">
        <v>83</v>
      </c>
      <c r="O330" s="1" t="s">
        <v>83</v>
      </c>
      <c r="P330" s="1" t="s">
        <v>52</v>
      </c>
      <c r="Q330" s="1" t="s">
        <v>52</v>
      </c>
      <c r="R330" s="1" t="s">
        <v>52</v>
      </c>
      <c r="AV330" s="1" t="s">
        <v>52</v>
      </c>
      <c r="AW330" s="1" t="s">
        <v>52</v>
      </c>
      <c r="AX330" s="1" t="s">
        <v>52</v>
      </c>
      <c r="AY330" s="1" t="s">
        <v>52</v>
      </c>
      <c r="AZ330" s="1" t="s">
        <v>52</v>
      </c>
    </row>
    <row r="331" spans="1:52" ht="30" customHeight="1" x14ac:dyDescent="0.3">
      <c r="A331" s="20"/>
      <c r="B331" s="20"/>
      <c r="C331" s="20"/>
      <c r="D331" s="20"/>
      <c r="E331" s="22"/>
      <c r="F331" s="25"/>
      <c r="G331" s="22"/>
      <c r="H331" s="25"/>
      <c r="I331" s="22"/>
      <c r="J331" s="25"/>
      <c r="K331" s="22"/>
      <c r="L331" s="25"/>
      <c r="M331" s="20"/>
    </row>
    <row r="332" spans="1:52" ht="30" customHeight="1" x14ac:dyDescent="0.3">
      <c r="A332" s="16" t="s">
        <v>1106</v>
      </c>
      <c r="B332" s="17"/>
      <c r="C332" s="17"/>
      <c r="D332" s="17"/>
      <c r="E332" s="21"/>
      <c r="F332" s="24"/>
      <c r="G332" s="21"/>
      <c r="H332" s="24"/>
      <c r="I332" s="21"/>
      <c r="J332" s="24"/>
      <c r="K332" s="21"/>
      <c r="L332" s="24"/>
      <c r="M332" s="18"/>
      <c r="N332" s="1" t="s">
        <v>368</v>
      </c>
    </row>
    <row r="333" spans="1:52" ht="30" customHeight="1" x14ac:dyDescent="0.3">
      <c r="A333" s="19" t="s">
        <v>1101</v>
      </c>
      <c r="B333" s="19" t="s">
        <v>1102</v>
      </c>
      <c r="C333" s="19" t="s">
        <v>73</v>
      </c>
      <c r="D333" s="20">
        <v>1</v>
      </c>
      <c r="E333" s="22">
        <f>일위대가목록!E114</f>
        <v>0</v>
      </c>
      <c r="F333" s="25">
        <f>TRUNC(E333*D333,1)</f>
        <v>0</v>
      </c>
      <c r="G333" s="22">
        <f>일위대가목록!F114</f>
        <v>15157</v>
      </c>
      <c r="H333" s="25">
        <f>TRUNC(G333*D333,1)</f>
        <v>15157</v>
      </c>
      <c r="I333" s="22">
        <f>일위대가목록!G114</f>
        <v>0</v>
      </c>
      <c r="J333" s="25">
        <f>TRUNC(I333*D333,1)</f>
        <v>0</v>
      </c>
      <c r="K333" s="22">
        <f>TRUNC(E333+G333+I333,1)</f>
        <v>15157</v>
      </c>
      <c r="L333" s="25">
        <f>TRUNC(F333+H333+J333,1)</f>
        <v>15157</v>
      </c>
      <c r="M333" s="19" t="s">
        <v>1103</v>
      </c>
      <c r="N333" s="1" t="s">
        <v>368</v>
      </c>
      <c r="O333" s="1" t="s">
        <v>1104</v>
      </c>
      <c r="P333" s="1" t="s">
        <v>64</v>
      </c>
      <c r="Q333" s="1" t="s">
        <v>65</v>
      </c>
      <c r="R333" s="1" t="s">
        <v>65</v>
      </c>
      <c r="AV333" s="1" t="s">
        <v>52</v>
      </c>
      <c r="AW333" s="1" t="s">
        <v>1107</v>
      </c>
      <c r="AX333" s="1" t="s">
        <v>52</v>
      </c>
      <c r="AY333" s="1" t="s">
        <v>52</v>
      </c>
      <c r="AZ333" s="1" t="s">
        <v>52</v>
      </c>
    </row>
    <row r="334" spans="1:52" ht="30" customHeight="1" x14ac:dyDescent="0.3">
      <c r="A334" s="19" t="s">
        <v>586</v>
      </c>
      <c r="B334" s="19" t="s">
        <v>52</v>
      </c>
      <c r="C334" s="19" t="s">
        <v>52</v>
      </c>
      <c r="D334" s="20"/>
      <c r="E334" s="22"/>
      <c r="F334" s="25">
        <f>TRUNC(SUMIF(N333:N333, N332, F333:F333),0)</f>
        <v>0</v>
      </c>
      <c r="G334" s="22"/>
      <c r="H334" s="25">
        <f>TRUNC(SUMIF(N333:N333, N332, H333:H333),0)</f>
        <v>15157</v>
      </c>
      <c r="I334" s="22"/>
      <c r="J334" s="25">
        <f>TRUNC(SUMIF(N333:N333, N332, J333:J333),0)</f>
        <v>0</v>
      </c>
      <c r="K334" s="22"/>
      <c r="L334" s="25">
        <f>F334+H334+J334</f>
        <v>15157</v>
      </c>
      <c r="M334" s="19" t="s">
        <v>52</v>
      </c>
      <c r="N334" s="1" t="s">
        <v>83</v>
      </c>
      <c r="O334" s="1" t="s">
        <v>83</v>
      </c>
      <c r="P334" s="1" t="s">
        <v>52</v>
      </c>
      <c r="Q334" s="1" t="s">
        <v>52</v>
      </c>
      <c r="R334" s="1" t="s">
        <v>52</v>
      </c>
      <c r="AV334" s="1" t="s">
        <v>52</v>
      </c>
      <c r="AW334" s="1" t="s">
        <v>52</v>
      </c>
      <c r="AX334" s="1" t="s">
        <v>52</v>
      </c>
      <c r="AY334" s="1" t="s">
        <v>52</v>
      </c>
      <c r="AZ334" s="1" t="s">
        <v>52</v>
      </c>
    </row>
    <row r="335" spans="1:52" ht="30" customHeight="1" x14ac:dyDescent="0.3">
      <c r="A335" s="20"/>
      <c r="B335" s="20"/>
      <c r="C335" s="20"/>
      <c r="D335" s="20"/>
      <c r="E335" s="22"/>
      <c r="F335" s="25"/>
      <c r="G335" s="22"/>
      <c r="H335" s="25"/>
      <c r="I335" s="22"/>
      <c r="J335" s="25"/>
      <c r="K335" s="22"/>
      <c r="L335" s="25"/>
      <c r="M335" s="20"/>
    </row>
    <row r="336" spans="1:52" ht="30" customHeight="1" x14ac:dyDescent="0.3">
      <c r="A336" s="16" t="s">
        <v>1108</v>
      </c>
      <c r="B336" s="17"/>
      <c r="C336" s="17"/>
      <c r="D336" s="17"/>
      <c r="E336" s="21"/>
      <c r="F336" s="24"/>
      <c r="G336" s="21"/>
      <c r="H336" s="24"/>
      <c r="I336" s="21"/>
      <c r="J336" s="24"/>
      <c r="K336" s="21"/>
      <c r="L336" s="24"/>
      <c r="M336" s="18"/>
      <c r="N336" s="1" t="s">
        <v>373</v>
      </c>
    </row>
    <row r="337" spans="1:52" ht="30" customHeight="1" x14ac:dyDescent="0.3">
      <c r="A337" s="19" t="s">
        <v>606</v>
      </c>
      <c r="B337" s="19" t="s">
        <v>607</v>
      </c>
      <c r="C337" s="19" t="s">
        <v>608</v>
      </c>
      <c r="D337" s="20">
        <v>0.06</v>
      </c>
      <c r="E337" s="22">
        <f>단가대비표!O91</f>
        <v>0</v>
      </c>
      <c r="F337" s="25">
        <f>TRUNC(E337*D337,1)</f>
        <v>0</v>
      </c>
      <c r="G337" s="22">
        <f>단가대비표!P91</f>
        <v>172068</v>
      </c>
      <c r="H337" s="25">
        <f>TRUNC(G337*D337,1)</f>
        <v>10324</v>
      </c>
      <c r="I337" s="22">
        <f>단가대비표!V91</f>
        <v>0</v>
      </c>
      <c r="J337" s="25">
        <f>TRUNC(I337*D337,1)</f>
        <v>0</v>
      </c>
      <c r="K337" s="22">
        <f>TRUNC(E337+G337+I337,1)</f>
        <v>172068</v>
      </c>
      <c r="L337" s="25">
        <f>TRUNC(F337+H337+J337,1)</f>
        <v>10324</v>
      </c>
      <c r="M337" s="19" t="s">
        <v>801</v>
      </c>
      <c r="N337" s="1" t="s">
        <v>373</v>
      </c>
      <c r="O337" s="1" t="s">
        <v>609</v>
      </c>
      <c r="P337" s="1" t="s">
        <v>65</v>
      </c>
      <c r="Q337" s="1" t="s">
        <v>65</v>
      </c>
      <c r="R337" s="1" t="s">
        <v>64</v>
      </c>
      <c r="AV337" s="1" t="s">
        <v>52</v>
      </c>
      <c r="AW337" s="1" t="s">
        <v>1109</v>
      </c>
      <c r="AX337" s="1" t="s">
        <v>52</v>
      </c>
      <c r="AY337" s="1" t="s">
        <v>52</v>
      </c>
      <c r="AZ337" s="1" t="s">
        <v>52</v>
      </c>
    </row>
    <row r="338" spans="1:52" ht="30" customHeight="1" x14ac:dyDescent="0.3">
      <c r="A338" s="19" t="s">
        <v>586</v>
      </c>
      <c r="B338" s="19" t="s">
        <v>52</v>
      </c>
      <c r="C338" s="19" t="s">
        <v>52</v>
      </c>
      <c r="D338" s="20"/>
      <c r="E338" s="22"/>
      <c r="F338" s="25">
        <f>TRUNC(SUMIF(N337:N337, N336, F337:F337),0)</f>
        <v>0</v>
      </c>
      <c r="G338" s="22"/>
      <c r="H338" s="25">
        <f>TRUNC(SUMIF(N337:N337, N336, H337:H337),0)</f>
        <v>10324</v>
      </c>
      <c r="I338" s="22"/>
      <c r="J338" s="25">
        <f>TRUNC(SUMIF(N337:N337, N336, J337:J337),0)</f>
        <v>0</v>
      </c>
      <c r="K338" s="22"/>
      <c r="L338" s="25">
        <f>F338+H338+J338</f>
        <v>10324</v>
      </c>
      <c r="M338" s="19" t="s">
        <v>52</v>
      </c>
      <c r="N338" s="1" t="s">
        <v>83</v>
      </c>
      <c r="O338" s="1" t="s">
        <v>83</v>
      </c>
      <c r="P338" s="1" t="s">
        <v>52</v>
      </c>
      <c r="Q338" s="1" t="s">
        <v>52</v>
      </c>
      <c r="R338" s="1" t="s">
        <v>52</v>
      </c>
      <c r="AV338" s="1" t="s">
        <v>52</v>
      </c>
      <c r="AW338" s="1" t="s">
        <v>52</v>
      </c>
      <c r="AX338" s="1" t="s">
        <v>52</v>
      </c>
      <c r="AY338" s="1" t="s">
        <v>52</v>
      </c>
      <c r="AZ338" s="1" t="s">
        <v>52</v>
      </c>
    </row>
    <row r="339" spans="1:52" ht="30" customHeight="1" x14ac:dyDescent="0.3">
      <c r="A339" s="20"/>
      <c r="B339" s="20"/>
      <c r="C339" s="20"/>
      <c r="D339" s="20"/>
      <c r="E339" s="22"/>
      <c r="F339" s="25"/>
      <c r="G339" s="22"/>
      <c r="H339" s="25"/>
      <c r="I339" s="22"/>
      <c r="J339" s="25"/>
      <c r="K339" s="22"/>
      <c r="L339" s="25"/>
      <c r="M339" s="20"/>
    </row>
    <row r="340" spans="1:52" ht="30" customHeight="1" x14ac:dyDescent="0.3">
      <c r="A340" s="16" t="s">
        <v>1110</v>
      </c>
      <c r="B340" s="17"/>
      <c r="C340" s="17"/>
      <c r="D340" s="17"/>
      <c r="E340" s="21"/>
      <c r="F340" s="24"/>
      <c r="G340" s="21"/>
      <c r="H340" s="24"/>
      <c r="I340" s="21"/>
      <c r="J340" s="24"/>
      <c r="K340" s="21"/>
      <c r="L340" s="24"/>
      <c r="M340" s="18"/>
      <c r="N340" s="1" t="s">
        <v>378</v>
      </c>
    </row>
    <row r="341" spans="1:52" ht="30" customHeight="1" x14ac:dyDescent="0.3">
      <c r="A341" s="19" t="s">
        <v>606</v>
      </c>
      <c r="B341" s="19" t="s">
        <v>607</v>
      </c>
      <c r="C341" s="19" t="s">
        <v>608</v>
      </c>
      <c r="D341" s="20">
        <v>0.1</v>
      </c>
      <c r="E341" s="22">
        <f>단가대비표!O91</f>
        <v>0</v>
      </c>
      <c r="F341" s="25">
        <f>TRUNC(E341*D341,1)</f>
        <v>0</v>
      </c>
      <c r="G341" s="22">
        <f>단가대비표!P91</f>
        <v>172068</v>
      </c>
      <c r="H341" s="25">
        <f>TRUNC(G341*D341,1)</f>
        <v>17206.8</v>
      </c>
      <c r="I341" s="22">
        <f>단가대비표!V91</f>
        <v>0</v>
      </c>
      <c r="J341" s="25">
        <f>TRUNC(I341*D341,1)</f>
        <v>0</v>
      </c>
      <c r="K341" s="22">
        <f>TRUNC(E341+G341+I341,1)</f>
        <v>172068</v>
      </c>
      <c r="L341" s="25">
        <f>TRUNC(F341+H341+J341,1)</f>
        <v>17206.8</v>
      </c>
      <c r="M341" s="19" t="s">
        <v>801</v>
      </c>
      <c r="N341" s="1" t="s">
        <v>378</v>
      </c>
      <c r="O341" s="1" t="s">
        <v>609</v>
      </c>
      <c r="P341" s="1" t="s">
        <v>65</v>
      </c>
      <c r="Q341" s="1" t="s">
        <v>65</v>
      </c>
      <c r="R341" s="1" t="s">
        <v>64</v>
      </c>
      <c r="AV341" s="1" t="s">
        <v>52</v>
      </c>
      <c r="AW341" s="1" t="s">
        <v>1111</v>
      </c>
      <c r="AX341" s="1" t="s">
        <v>52</v>
      </c>
      <c r="AY341" s="1" t="s">
        <v>52</v>
      </c>
      <c r="AZ341" s="1" t="s">
        <v>52</v>
      </c>
    </row>
    <row r="342" spans="1:52" ht="30" customHeight="1" x14ac:dyDescent="0.3">
      <c r="A342" s="19" t="s">
        <v>586</v>
      </c>
      <c r="B342" s="19" t="s">
        <v>52</v>
      </c>
      <c r="C342" s="19" t="s">
        <v>52</v>
      </c>
      <c r="D342" s="20"/>
      <c r="E342" s="22"/>
      <c r="F342" s="25">
        <f>TRUNC(SUMIF(N341:N341, N340, F341:F341),0)</f>
        <v>0</v>
      </c>
      <c r="G342" s="22"/>
      <c r="H342" s="25">
        <f>TRUNC(SUMIF(N341:N341, N340, H341:H341),0)</f>
        <v>17206</v>
      </c>
      <c r="I342" s="22"/>
      <c r="J342" s="25">
        <f>TRUNC(SUMIF(N341:N341, N340, J341:J341),0)</f>
        <v>0</v>
      </c>
      <c r="K342" s="22"/>
      <c r="L342" s="25">
        <f>F342+H342+J342</f>
        <v>17206</v>
      </c>
      <c r="M342" s="19" t="s">
        <v>52</v>
      </c>
      <c r="N342" s="1" t="s">
        <v>83</v>
      </c>
      <c r="O342" s="1" t="s">
        <v>83</v>
      </c>
      <c r="P342" s="1" t="s">
        <v>52</v>
      </c>
      <c r="Q342" s="1" t="s">
        <v>52</v>
      </c>
      <c r="R342" s="1" t="s">
        <v>52</v>
      </c>
      <c r="AV342" s="1" t="s">
        <v>52</v>
      </c>
      <c r="AW342" s="1" t="s">
        <v>52</v>
      </c>
      <c r="AX342" s="1" t="s">
        <v>52</v>
      </c>
      <c r="AY342" s="1" t="s">
        <v>52</v>
      </c>
      <c r="AZ342" s="1" t="s">
        <v>52</v>
      </c>
    </row>
    <row r="343" spans="1:52" ht="30" customHeight="1" x14ac:dyDescent="0.3">
      <c r="A343" s="20"/>
      <c r="B343" s="20"/>
      <c r="C343" s="20"/>
      <c r="D343" s="20"/>
      <c r="E343" s="22"/>
      <c r="F343" s="25"/>
      <c r="G343" s="22"/>
      <c r="H343" s="25"/>
      <c r="I343" s="22"/>
      <c r="J343" s="25"/>
      <c r="K343" s="22"/>
      <c r="L343" s="25"/>
      <c r="M343" s="20"/>
    </row>
    <row r="344" spans="1:52" ht="30" customHeight="1" x14ac:dyDescent="0.3">
      <c r="A344" s="16" t="s">
        <v>1112</v>
      </c>
      <c r="B344" s="17"/>
      <c r="C344" s="17"/>
      <c r="D344" s="17"/>
      <c r="E344" s="21"/>
      <c r="F344" s="24"/>
      <c r="G344" s="21"/>
      <c r="H344" s="24"/>
      <c r="I344" s="21"/>
      <c r="J344" s="24"/>
      <c r="K344" s="21"/>
      <c r="L344" s="24"/>
      <c r="M344" s="18"/>
      <c r="N344" s="1" t="s">
        <v>383</v>
      </c>
    </row>
    <row r="345" spans="1:52" ht="30" customHeight="1" x14ac:dyDescent="0.3">
      <c r="A345" s="19" t="s">
        <v>606</v>
      </c>
      <c r="B345" s="19" t="s">
        <v>607</v>
      </c>
      <c r="C345" s="19" t="s">
        <v>608</v>
      </c>
      <c r="D345" s="20">
        <v>0.1905</v>
      </c>
      <c r="E345" s="22">
        <f>단가대비표!O91</f>
        <v>0</v>
      </c>
      <c r="F345" s="25">
        <f>TRUNC(E345*D345,1)</f>
        <v>0</v>
      </c>
      <c r="G345" s="22">
        <f>단가대비표!P91</f>
        <v>172068</v>
      </c>
      <c r="H345" s="25">
        <f>TRUNC(G345*D345,1)</f>
        <v>32778.9</v>
      </c>
      <c r="I345" s="22">
        <f>단가대비표!V91</f>
        <v>0</v>
      </c>
      <c r="J345" s="25">
        <f>TRUNC(I345*D345,1)</f>
        <v>0</v>
      </c>
      <c r="K345" s="22">
        <f>TRUNC(E345+G345+I345,1)</f>
        <v>172068</v>
      </c>
      <c r="L345" s="25">
        <f>TRUNC(F345+H345+J345,1)</f>
        <v>32778.9</v>
      </c>
      <c r="M345" s="19" t="s">
        <v>801</v>
      </c>
      <c r="N345" s="1" t="s">
        <v>383</v>
      </c>
      <c r="O345" s="1" t="s">
        <v>609</v>
      </c>
      <c r="P345" s="1" t="s">
        <v>65</v>
      </c>
      <c r="Q345" s="1" t="s">
        <v>65</v>
      </c>
      <c r="R345" s="1" t="s">
        <v>64</v>
      </c>
      <c r="AV345" s="1" t="s">
        <v>52</v>
      </c>
      <c r="AW345" s="1" t="s">
        <v>1113</v>
      </c>
      <c r="AX345" s="1" t="s">
        <v>52</v>
      </c>
      <c r="AY345" s="1" t="s">
        <v>52</v>
      </c>
      <c r="AZ345" s="1" t="s">
        <v>52</v>
      </c>
    </row>
    <row r="346" spans="1:52" ht="30" customHeight="1" x14ac:dyDescent="0.3">
      <c r="A346" s="19" t="s">
        <v>586</v>
      </c>
      <c r="B346" s="19" t="s">
        <v>52</v>
      </c>
      <c r="C346" s="19" t="s">
        <v>52</v>
      </c>
      <c r="D346" s="20"/>
      <c r="E346" s="22"/>
      <c r="F346" s="25">
        <f>TRUNC(SUMIF(N345:N345, N344, F345:F345),0)</f>
        <v>0</v>
      </c>
      <c r="G346" s="22"/>
      <c r="H346" s="25">
        <f>TRUNC(SUMIF(N345:N345, N344, H345:H345),0)</f>
        <v>32778</v>
      </c>
      <c r="I346" s="22"/>
      <c r="J346" s="25">
        <f>TRUNC(SUMIF(N345:N345, N344, J345:J345),0)</f>
        <v>0</v>
      </c>
      <c r="K346" s="22"/>
      <c r="L346" s="25">
        <f>F346+H346+J346</f>
        <v>32778</v>
      </c>
      <c r="M346" s="19" t="s">
        <v>52</v>
      </c>
      <c r="N346" s="1" t="s">
        <v>83</v>
      </c>
      <c r="O346" s="1" t="s">
        <v>83</v>
      </c>
      <c r="P346" s="1" t="s">
        <v>52</v>
      </c>
      <c r="Q346" s="1" t="s">
        <v>52</v>
      </c>
      <c r="R346" s="1" t="s">
        <v>52</v>
      </c>
      <c r="AV346" s="1" t="s">
        <v>52</v>
      </c>
      <c r="AW346" s="1" t="s">
        <v>52</v>
      </c>
      <c r="AX346" s="1" t="s">
        <v>52</v>
      </c>
      <c r="AY346" s="1" t="s">
        <v>52</v>
      </c>
      <c r="AZ346" s="1" t="s">
        <v>52</v>
      </c>
    </row>
    <row r="347" spans="1:52" ht="30" customHeight="1" x14ac:dyDescent="0.3">
      <c r="A347" s="20"/>
      <c r="B347" s="20"/>
      <c r="C347" s="20"/>
      <c r="D347" s="20"/>
      <c r="E347" s="22"/>
      <c r="F347" s="25"/>
      <c r="G347" s="22"/>
      <c r="H347" s="25"/>
      <c r="I347" s="22"/>
      <c r="J347" s="25"/>
      <c r="K347" s="22"/>
      <c r="L347" s="25"/>
      <c r="M347" s="20"/>
    </row>
    <row r="348" spans="1:52" ht="30" customHeight="1" x14ac:dyDescent="0.3">
      <c r="A348" s="16" t="s">
        <v>1114</v>
      </c>
      <c r="B348" s="17"/>
      <c r="C348" s="17"/>
      <c r="D348" s="17"/>
      <c r="E348" s="21"/>
      <c r="F348" s="24"/>
      <c r="G348" s="21"/>
      <c r="H348" s="24"/>
      <c r="I348" s="21"/>
      <c r="J348" s="24"/>
      <c r="K348" s="21"/>
      <c r="L348" s="24"/>
      <c r="M348" s="18"/>
      <c r="N348" s="1" t="s">
        <v>388</v>
      </c>
    </row>
    <row r="349" spans="1:52" ht="30" customHeight="1" x14ac:dyDescent="0.3">
      <c r="A349" s="19" t="s">
        <v>1116</v>
      </c>
      <c r="B349" s="19" t="s">
        <v>1117</v>
      </c>
      <c r="C349" s="19" t="s">
        <v>73</v>
      </c>
      <c r="D349" s="20">
        <v>1</v>
      </c>
      <c r="E349" s="22">
        <f>단가산출목록!E5</f>
        <v>118</v>
      </c>
      <c r="F349" s="25">
        <f>TRUNC(E349*D349,1)</f>
        <v>118</v>
      </c>
      <c r="G349" s="22">
        <f>단가산출목록!F5</f>
        <v>3580</v>
      </c>
      <c r="H349" s="25">
        <f>TRUNC(G349*D349,1)</f>
        <v>3580</v>
      </c>
      <c r="I349" s="22">
        <f>단가산출목록!G5</f>
        <v>144</v>
      </c>
      <c r="J349" s="25">
        <f>TRUNC(I349*D349,1)</f>
        <v>144</v>
      </c>
      <c r="K349" s="22">
        <f>TRUNC(E349+G349+I349,1)</f>
        <v>3842</v>
      </c>
      <c r="L349" s="25">
        <f>TRUNC(F349+H349+J349,1)</f>
        <v>3842</v>
      </c>
      <c r="M349" s="19" t="s">
        <v>1118</v>
      </c>
      <c r="N349" s="1" t="s">
        <v>388</v>
      </c>
      <c r="O349" s="1" t="s">
        <v>1119</v>
      </c>
      <c r="P349" s="1" t="s">
        <v>65</v>
      </c>
      <c r="Q349" s="1" t="s">
        <v>64</v>
      </c>
      <c r="R349" s="1" t="s">
        <v>65</v>
      </c>
      <c r="AV349" s="1" t="s">
        <v>52</v>
      </c>
      <c r="AW349" s="1" t="s">
        <v>1120</v>
      </c>
      <c r="AX349" s="1" t="s">
        <v>52</v>
      </c>
      <c r="AY349" s="1" t="s">
        <v>52</v>
      </c>
      <c r="AZ349" s="1" t="s">
        <v>52</v>
      </c>
    </row>
    <row r="350" spans="1:52" ht="30" customHeight="1" x14ac:dyDescent="0.3">
      <c r="A350" s="19" t="s">
        <v>586</v>
      </c>
      <c r="B350" s="19" t="s">
        <v>52</v>
      </c>
      <c r="C350" s="19" t="s">
        <v>52</v>
      </c>
      <c r="D350" s="20"/>
      <c r="E350" s="22"/>
      <c r="F350" s="25">
        <f>TRUNC(SUMIF(N349:N349, N348, F349:F349),0)</f>
        <v>118</v>
      </c>
      <c r="G350" s="22"/>
      <c r="H350" s="25">
        <f>TRUNC(SUMIF(N349:N349, N348, H349:H349),0)</f>
        <v>3580</v>
      </c>
      <c r="I350" s="22"/>
      <c r="J350" s="25">
        <f>TRUNC(SUMIF(N349:N349, N348, J349:J349),0)</f>
        <v>144</v>
      </c>
      <c r="K350" s="22"/>
      <c r="L350" s="25">
        <f>F350+H350+J350</f>
        <v>3842</v>
      </c>
      <c r="M350" s="19" t="s">
        <v>52</v>
      </c>
      <c r="N350" s="1" t="s">
        <v>83</v>
      </c>
      <c r="O350" s="1" t="s">
        <v>83</v>
      </c>
      <c r="P350" s="1" t="s">
        <v>52</v>
      </c>
      <c r="Q350" s="1" t="s">
        <v>52</v>
      </c>
      <c r="R350" s="1" t="s">
        <v>52</v>
      </c>
      <c r="AV350" s="1" t="s">
        <v>52</v>
      </c>
      <c r="AW350" s="1" t="s">
        <v>52</v>
      </c>
      <c r="AX350" s="1" t="s">
        <v>52</v>
      </c>
      <c r="AY350" s="1" t="s">
        <v>52</v>
      </c>
      <c r="AZ350" s="1" t="s">
        <v>52</v>
      </c>
    </row>
    <row r="351" spans="1:52" ht="30" customHeight="1" x14ac:dyDescent="0.3">
      <c r="A351" s="20"/>
      <c r="B351" s="20"/>
      <c r="C351" s="20"/>
      <c r="D351" s="20"/>
      <c r="E351" s="22"/>
      <c r="F351" s="25"/>
      <c r="G351" s="22"/>
      <c r="H351" s="25"/>
      <c r="I351" s="22"/>
      <c r="J351" s="25"/>
      <c r="K351" s="22"/>
      <c r="L351" s="25"/>
      <c r="M351" s="20"/>
    </row>
    <row r="352" spans="1:52" ht="30" customHeight="1" x14ac:dyDescent="0.3">
      <c r="A352" s="16" t="s">
        <v>1121</v>
      </c>
      <c r="B352" s="17"/>
      <c r="C352" s="17"/>
      <c r="D352" s="17"/>
      <c r="E352" s="21"/>
      <c r="F352" s="24"/>
      <c r="G352" s="21"/>
      <c r="H352" s="24"/>
      <c r="I352" s="21"/>
      <c r="J352" s="24"/>
      <c r="K352" s="21"/>
      <c r="L352" s="24"/>
      <c r="M352" s="18"/>
      <c r="N352" s="1" t="s">
        <v>393</v>
      </c>
    </row>
    <row r="353" spans="1:52" ht="30" customHeight="1" x14ac:dyDescent="0.3">
      <c r="A353" s="19" t="s">
        <v>1122</v>
      </c>
      <c r="B353" s="19" t="s">
        <v>607</v>
      </c>
      <c r="C353" s="19" t="s">
        <v>608</v>
      </c>
      <c r="D353" s="20">
        <v>0.08</v>
      </c>
      <c r="E353" s="22">
        <f>단가대비표!O102</f>
        <v>0</v>
      </c>
      <c r="F353" s="25">
        <f>TRUNC(E353*D353,1)</f>
        <v>0</v>
      </c>
      <c r="G353" s="22">
        <f>단가대비표!P102</f>
        <v>247188</v>
      </c>
      <c r="H353" s="25">
        <f>TRUNC(G353*D353,1)</f>
        <v>19775</v>
      </c>
      <c r="I353" s="22">
        <f>단가대비표!V102</f>
        <v>0</v>
      </c>
      <c r="J353" s="25">
        <f>TRUNC(I353*D353,1)</f>
        <v>0</v>
      </c>
      <c r="K353" s="22">
        <f>TRUNC(E353+G353+I353,1)</f>
        <v>247188</v>
      </c>
      <c r="L353" s="25">
        <f>TRUNC(F353+H353+J353,1)</f>
        <v>19775</v>
      </c>
      <c r="M353" s="19" t="s">
        <v>801</v>
      </c>
      <c r="N353" s="1" t="s">
        <v>393</v>
      </c>
      <c r="O353" s="1" t="s">
        <v>1123</v>
      </c>
      <c r="P353" s="1" t="s">
        <v>65</v>
      </c>
      <c r="Q353" s="1" t="s">
        <v>65</v>
      </c>
      <c r="R353" s="1" t="s">
        <v>64</v>
      </c>
      <c r="AV353" s="1" t="s">
        <v>52</v>
      </c>
      <c r="AW353" s="1" t="s">
        <v>1124</v>
      </c>
      <c r="AX353" s="1" t="s">
        <v>52</v>
      </c>
      <c r="AY353" s="1" t="s">
        <v>52</v>
      </c>
      <c r="AZ353" s="1" t="s">
        <v>52</v>
      </c>
    </row>
    <row r="354" spans="1:52" ht="30" customHeight="1" x14ac:dyDescent="0.3">
      <c r="A354" s="19" t="s">
        <v>586</v>
      </c>
      <c r="B354" s="19" t="s">
        <v>52</v>
      </c>
      <c r="C354" s="19" t="s">
        <v>52</v>
      </c>
      <c r="D354" s="20"/>
      <c r="E354" s="22"/>
      <c r="F354" s="25">
        <f>TRUNC(SUMIF(N353:N353, N352, F353:F353),0)</f>
        <v>0</v>
      </c>
      <c r="G354" s="22"/>
      <c r="H354" s="25">
        <f>TRUNC(SUMIF(N353:N353, N352, H353:H353),0)</f>
        <v>19775</v>
      </c>
      <c r="I354" s="22"/>
      <c r="J354" s="25">
        <f>TRUNC(SUMIF(N353:N353, N352, J353:J353),0)</f>
        <v>0</v>
      </c>
      <c r="K354" s="22"/>
      <c r="L354" s="25">
        <f>F354+H354+J354</f>
        <v>19775</v>
      </c>
      <c r="M354" s="19" t="s">
        <v>52</v>
      </c>
      <c r="N354" s="1" t="s">
        <v>83</v>
      </c>
      <c r="O354" s="1" t="s">
        <v>83</v>
      </c>
      <c r="P354" s="1" t="s">
        <v>52</v>
      </c>
      <c r="Q354" s="1" t="s">
        <v>52</v>
      </c>
      <c r="R354" s="1" t="s">
        <v>52</v>
      </c>
      <c r="AV354" s="1" t="s">
        <v>52</v>
      </c>
      <c r="AW354" s="1" t="s">
        <v>52</v>
      </c>
      <c r="AX354" s="1" t="s">
        <v>52</v>
      </c>
      <c r="AY354" s="1" t="s">
        <v>52</v>
      </c>
      <c r="AZ354" s="1" t="s">
        <v>52</v>
      </c>
    </row>
    <row r="355" spans="1:52" ht="30" customHeight="1" x14ac:dyDescent="0.3">
      <c r="A355" s="20"/>
      <c r="B355" s="20"/>
      <c r="C355" s="20"/>
      <c r="D355" s="20"/>
      <c r="E355" s="22"/>
      <c r="F355" s="25"/>
      <c r="G355" s="22"/>
      <c r="H355" s="25"/>
      <c r="I355" s="22"/>
      <c r="J355" s="25"/>
      <c r="K355" s="22"/>
      <c r="L355" s="25"/>
      <c r="M355" s="20"/>
    </row>
    <row r="356" spans="1:52" ht="30" customHeight="1" x14ac:dyDescent="0.3">
      <c r="A356" s="16" t="s">
        <v>1125</v>
      </c>
      <c r="B356" s="17"/>
      <c r="C356" s="17"/>
      <c r="D356" s="17"/>
      <c r="E356" s="21"/>
      <c r="F356" s="24"/>
      <c r="G356" s="21"/>
      <c r="H356" s="24"/>
      <c r="I356" s="21"/>
      <c r="J356" s="24"/>
      <c r="K356" s="21"/>
      <c r="L356" s="24"/>
      <c r="M356" s="18"/>
      <c r="N356" s="1" t="s">
        <v>397</v>
      </c>
    </row>
    <row r="357" spans="1:52" ht="30" customHeight="1" x14ac:dyDescent="0.3">
      <c r="A357" s="19" t="s">
        <v>1122</v>
      </c>
      <c r="B357" s="19" t="s">
        <v>607</v>
      </c>
      <c r="C357" s="19" t="s">
        <v>608</v>
      </c>
      <c r="D357" s="20">
        <v>0.08</v>
      </c>
      <c r="E357" s="22">
        <f>단가대비표!O102</f>
        <v>0</v>
      </c>
      <c r="F357" s="25">
        <f>TRUNC(E357*D357,1)</f>
        <v>0</v>
      </c>
      <c r="G357" s="22">
        <f>단가대비표!P102</f>
        <v>247188</v>
      </c>
      <c r="H357" s="25">
        <f>TRUNC(G357*D357,1)</f>
        <v>19775</v>
      </c>
      <c r="I357" s="22">
        <f>단가대비표!V102</f>
        <v>0</v>
      </c>
      <c r="J357" s="25">
        <f>TRUNC(I357*D357,1)</f>
        <v>0</v>
      </c>
      <c r="K357" s="22">
        <f>TRUNC(E357+G357+I357,1)</f>
        <v>247188</v>
      </c>
      <c r="L357" s="25">
        <f>TRUNC(F357+H357+J357,1)</f>
        <v>19775</v>
      </c>
      <c r="M357" s="19" t="s">
        <v>801</v>
      </c>
      <c r="N357" s="1" t="s">
        <v>397</v>
      </c>
      <c r="O357" s="1" t="s">
        <v>1123</v>
      </c>
      <c r="P357" s="1" t="s">
        <v>65</v>
      </c>
      <c r="Q357" s="1" t="s">
        <v>65</v>
      </c>
      <c r="R357" s="1" t="s">
        <v>64</v>
      </c>
      <c r="AV357" s="1" t="s">
        <v>52</v>
      </c>
      <c r="AW357" s="1" t="s">
        <v>1126</v>
      </c>
      <c r="AX357" s="1" t="s">
        <v>52</v>
      </c>
      <c r="AY357" s="1" t="s">
        <v>52</v>
      </c>
      <c r="AZ357" s="1" t="s">
        <v>52</v>
      </c>
    </row>
    <row r="358" spans="1:52" ht="30" customHeight="1" x14ac:dyDescent="0.3">
      <c r="A358" s="19" t="s">
        <v>586</v>
      </c>
      <c r="B358" s="19" t="s">
        <v>52</v>
      </c>
      <c r="C358" s="19" t="s">
        <v>52</v>
      </c>
      <c r="D358" s="20"/>
      <c r="E358" s="22"/>
      <c r="F358" s="25">
        <f>TRUNC(SUMIF(N357:N357, N356, F357:F357),0)</f>
        <v>0</v>
      </c>
      <c r="G358" s="22"/>
      <c r="H358" s="25">
        <f>TRUNC(SUMIF(N357:N357, N356, H357:H357),0)</f>
        <v>19775</v>
      </c>
      <c r="I358" s="22"/>
      <c r="J358" s="25">
        <f>TRUNC(SUMIF(N357:N357, N356, J357:J357),0)</f>
        <v>0</v>
      </c>
      <c r="K358" s="22"/>
      <c r="L358" s="25">
        <f>F358+H358+J358</f>
        <v>19775</v>
      </c>
      <c r="M358" s="19" t="s">
        <v>52</v>
      </c>
      <c r="N358" s="1" t="s">
        <v>83</v>
      </c>
      <c r="O358" s="1" t="s">
        <v>83</v>
      </c>
      <c r="P358" s="1" t="s">
        <v>52</v>
      </c>
      <c r="Q358" s="1" t="s">
        <v>52</v>
      </c>
      <c r="R358" s="1" t="s">
        <v>52</v>
      </c>
      <c r="AV358" s="1" t="s">
        <v>52</v>
      </c>
      <c r="AW358" s="1" t="s">
        <v>52</v>
      </c>
      <c r="AX358" s="1" t="s">
        <v>52</v>
      </c>
      <c r="AY358" s="1" t="s">
        <v>52</v>
      </c>
      <c r="AZ358" s="1" t="s">
        <v>52</v>
      </c>
    </row>
    <row r="359" spans="1:52" ht="30" customHeight="1" x14ac:dyDescent="0.3">
      <c r="A359" s="20"/>
      <c r="B359" s="20"/>
      <c r="C359" s="20"/>
      <c r="D359" s="20"/>
      <c r="E359" s="22"/>
      <c r="F359" s="25"/>
      <c r="G359" s="22"/>
      <c r="H359" s="25"/>
      <c r="I359" s="22"/>
      <c r="J359" s="25"/>
      <c r="K359" s="22"/>
      <c r="L359" s="25"/>
      <c r="M359" s="20"/>
    </row>
    <row r="360" spans="1:52" ht="30" customHeight="1" x14ac:dyDescent="0.3">
      <c r="A360" s="16" t="s">
        <v>1127</v>
      </c>
      <c r="B360" s="17"/>
      <c r="C360" s="17"/>
      <c r="D360" s="17"/>
      <c r="E360" s="21"/>
      <c r="F360" s="24"/>
      <c r="G360" s="21"/>
      <c r="H360" s="24"/>
      <c r="I360" s="21"/>
      <c r="J360" s="24"/>
      <c r="K360" s="21"/>
      <c r="L360" s="24"/>
      <c r="M360" s="18"/>
      <c r="N360" s="1" t="s">
        <v>402</v>
      </c>
    </row>
    <row r="361" spans="1:52" ht="30" customHeight="1" x14ac:dyDescent="0.3">
      <c r="A361" s="19" t="s">
        <v>1128</v>
      </c>
      <c r="B361" s="19" t="s">
        <v>607</v>
      </c>
      <c r="C361" s="19" t="s">
        <v>608</v>
      </c>
      <c r="D361" s="20">
        <v>1</v>
      </c>
      <c r="E361" s="22">
        <f>단가대비표!O111</f>
        <v>0</v>
      </c>
      <c r="F361" s="25">
        <f>TRUNC(E361*D361,1)</f>
        <v>0</v>
      </c>
      <c r="G361" s="22">
        <f>단가대비표!P111</f>
        <v>273676</v>
      </c>
      <c r="H361" s="25">
        <f>TRUNC(G361*D361,1)</f>
        <v>273676</v>
      </c>
      <c r="I361" s="22">
        <f>단가대비표!V111</f>
        <v>0</v>
      </c>
      <c r="J361" s="25">
        <f>TRUNC(I361*D361,1)</f>
        <v>0</v>
      </c>
      <c r="K361" s="22">
        <f t="shared" ref="K361:L363" si="60">TRUNC(E361+G361+I361,1)</f>
        <v>273676</v>
      </c>
      <c r="L361" s="25">
        <f t="shared" si="60"/>
        <v>273676</v>
      </c>
      <c r="M361" s="19" t="s">
        <v>801</v>
      </c>
      <c r="N361" s="1" t="s">
        <v>402</v>
      </c>
      <c r="O361" s="1" t="s">
        <v>1129</v>
      </c>
      <c r="P361" s="1" t="s">
        <v>65</v>
      </c>
      <c r="Q361" s="1" t="s">
        <v>65</v>
      </c>
      <c r="R361" s="1" t="s">
        <v>64</v>
      </c>
      <c r="V361">
        <v>1</v>
      </c>
      <c r="AV361" s="1" t="s">
        <v>52</v>
      </c>
      <c r="AW361" s="1" t="s">
        <v>1130</v>
      </c>
      <c r="AX361" s="1" t="s">
        <v>52</v>
      </c>
      <c r="AY361" s="1" t="s">
        <v>52</v>
      </c>
      <c r="AZ361" s="1" t="s">
        <v>52</v>
      </c>
    </row>
    <row r="362" spans="1:52" ht="30" customHeight="1" x14ac:dyDescent="0.3">
      <c r="A362" s="19" t="s">
        <v>606</v>
      </c>
      <c r="B362" s="19" t="s">
        <v>607</v>
      </c>
      <c r="C362" s="19" t="s">
        <v>608</v>
      </c>
      <c r="D362" s="20">
        <v>0.5</v>
      </c>
      <c r="E362" s="22">
        <f>단가대비표!O91</f>
        <v>0</v>
      </c>
      <c r="F362" s="25">
        <f>TRUNC(E362*D362,1)</f>
        <v>0</v>
      </c>
      <c r="G362" s="22">
        <f>단가대비표!P91</f>
        <v>172068</v>
      </c>
      <c r="H362" s="25">
        <f>TRUNC(G362*D362,1)</f>
        <v>86034</v>
      </c>
      <c r="I362" s="22">
        <f>단가대비표!V91</f>
        <v>0</v>
      </c>
      <c r="J362" s="25">
        <f>TRUNC(I362*D362,1)</f>
        <v>0</v>
      </c>
      <c r="K362" s="22">
        <f t="shared" si="60"/>
        <v>172068</v>
      </c>
      <c r="L362" s="25">
        <f t="shared" si="60"/>
        <v>86034</v>
      </c>
      <c r="M362" s="19" t="s">
        <v>801</v>
      </c>
      <c r="N362" s="1" t="s">
        <v>402</v>
      </c>
      <c r="O362" s="1" t="s">
        <v>609</v>
      </c>
      <c r="P362" s="1" t="s">
        <v>65</v>
      </c>
      <c r="Q362" s="1" t="s">
        <v>65</v>
      </c>
      <c r="R362" s="1" t="s">
        <v>64</v>
      </c>
      <c r="V362">
        <v>1</v>
      </c>
      <c r="AV362" s="1" t="s">
        <v>52</v>
      </c>
      <c r="AW362" s="1" t="s">
        <v>1131</v>
      </c>
      <c r="AX362" s="1" t="s">
        <v>52</v>
      </c>
      <c r="AY362" s="1" t="s">
        <v>52</v>
      </c>
      <c r="AZ362" s="1" t="s">
        <v>52</v>
      </c>
    </row>
    <row r="363" spans="1:52" ht="30" customHeight="1" x14ac:dyDescent="0.3">
      <c r="A363" s="19" t="s">
        <v>675</v>
      </c>
      <c r="B363" s="19" t="s">
        <v>804</v>
      </c>
      <c r="C363" s="19" t="s">
        <v>429</v>
      </c>
      <c r="D363" s="20">
        <v>1</v>
      </c>
      <c r="E363" s="22">
        <v>0</v>
      </c>
      <c r="F363" s="25">
        <f>TRUNC(E363*D363,1)</f>
        <v>0</v>
      </c>
      <c r="G363" s="22">
        <v>0</v>
      </c>
      <c r="H363" s="25">
        <f>TRUNC(G363*D363,1)</f>
        <v>0</v>
      </c>
      <c r="I363" s="22">
        <f>TRUNC(SUMIF(V361:V363, RIGHTB(O363, 1), H361:H363)*U363, 2)</f>
        <v>10791.3</v>
      </c>
      <c r="J363" s="25">
        <f>TRUNC(I363*D363,1)</f>
        <v>10791.3</v>
      </c>
      <c r="K363" s="22">
        <f t="shared" si="60"/>
        <v>10791.3</v>
      </c>
      <c r="L363" s="25">
        <f t="shared" si="60"/>
        <v>10791.3</v>
      </c>
      <c r="M363" s="19" t="s">
        <v>52</v>
      </c>
      <c r="N363" s="1" t="s">
        <v>402</v>
      </c>
      <c r="O363" s="1" t="s">
        <v>653</v>
      </c>
      <c r="P363" s="1" t="s">
        <v>65</v>
      </c>
      <c r="Q363" s="1" t="s">
        <v>65</v>
      </c>
      <c r="R363" s="1" t="s">
        <v>65</v>
      </c>
      <c r="S363">
        <v>1</v>
      </c>
      <c r="T363">
        <v>2</v>
      </c>
      <c r="U363">
        <v>0.03</v>
      </c>
      <c r="AV363" s="1" t="s">
        <v>52</v>
      </c>
      <c r="AW363" s="1" t="s">
        <v>1132</v>
      </c>
      <c r="AX363" s="1" t="s">
        <v>52</v>
      </c>
      <c r="AY363" s="1" t="s">
        <v>52</v>
      </c>
      <c r="AZ363" s="1" t="s">
        <v>52</v>
      </c>
    </row>
    <row r="364" spans="1:52" ht="30" customHeight="1" x14ac:dyDescent="0.3">
      <c r="A364" s="19" t="s">
        <v>586</v>
      </c>
      <c r="B364" s="19" t="s">
        <v>52</v>
      </c>
      <c r="C364" s="19" t="s">
        <v>52</v>
      </c>
      <c r="D364" s="20"/>
      <c r="E364" s="22"/>
      <c r="F364" s="25">
        <f>TRUNC(SUMIF(N361:N363, N360, F361:F363),0)</f>
        <v>0</v>
      </c>
      <c r="G364" s="22"/>
      <c r="H364" s="25">
        <f>TRUNC(SUMIF(N361:N363, N360, H361:H363),0)</f>
        <v>359710</v>
      </c>
      <c r="I364" s="22"/>
      <c r="J364" s="25">
        <f>TRUNC(SUMIF(N361:N363, N360, J361:J363),0)</f>
        <v>10791</v>
      </c>
      <c r="K364" s="22"/>
      <c r="L364" s="25">
        <f>F364+H364+J364</f>
        <v>370501</v>
      </c>
      <c r="M364" s="19" t="s">
        <v>52</v>
      </c>
      <c r="N364" s="1" t="s">
        <v>83</v>
      </c>
      <c r="O364" s="1" t="s">
        <v>83</v>
      </c>
      <c r="P364" s="1" t="s">
        <v>52</v>
      </c>
      <c r="Q364" s="1" t="s">
        <v>52</v>
      </c>
      <c r="R364" s="1" t="s">
        <v>52</v>
      </c>
      <c r="AV364" s="1" t="s">
        <v>52</v>
      </c>
      <c r="AW364" s="1" t="s">
        <v>52</v>
      </c>
      <c r="AX364" s="1" t="s">
        <v>52</v>
      </c>
      <c r="AY364" s="1" t="s">
        <v>52</v>
      </c>
      <c r="AZ364" s="1" t="s">
        <v>52</v>
      </c>
    </row>
    <row r="365" spans="1:52" ht="30" customHeight="1" x14ac:dyDescent="0.3">
      <c r="A365" s="20"/>
      <c r="B365" s="20"/>
      <c r="C365" s="20"/>
      <c r="D365" s="20"/>
      <c r="E365" s="22"/>
      <c r="F365" s="25"/>
      <c r="G365" s="22"/>
      <c r="H365" s="25"/>
      <c r="I365" s="22"/>
      <c r="J365" s="25"/>
      <c r="K365" s="22"/>
      <c r="L365" s="25"/>
      <c r="M365" s="20"/>
    </row>
    <row r="366" spans="1:52" ht="30" customHeight="1" x14ac:dyDescent="0.3">
      <c r="A366" s="16" t="s">
        <v>1133</v>
      </c>
      <c r="B366" s="17"/>
      <c r="C366" s="17"/>
      <c r="D366" s="17"/>
      <c r="E366" s="21"/>
      <c r="F366" s="24"/>
      <c r="G366" s="21"/>
      <c r="H366" s="24"/>
      <c r="I366" s="21"/>
      <c r="J366" s="24"/>
      <c r="K366" s="21"/>
      <c r="L366" s="24"/>
      <c r="M366" s="18"/>
      <c r="N366" s="1" t="s">
        <v>421</v>
      </c>
    </row>
    <row r="367" spans="1:52" ht="30" customHeight="1" x14ac:dyDescent="0.3">
      <c r="A367" s="19" t="s">
        <v>1135</v>
      </c>
      <c r="B367" s="19" t="s">
        <v>1136</v>
      </c>
      <c r="C367" s="19" t="s">
        <v>73</v>
      </c>
      <c r="D367" s="20">
        <v>1</v>
      </c>
      <c r="E367" s="22">
        <f>단가대비표!O10</f>
        <v>17000</v>
      </c>
      <c r="F367" s="25">
        <f>TRUNC(E367*D367,1)</f>
        <v>17000</v>
      </c>
      <c r="G367" s="22">
        <f>단가대비표!P10</f>
        <v>0</v>
      </c>
      <c r="H367" s="25">
        <f>TRUNC(G367*D367,1)</f>
        <v>0</v>
      </c>
      <c r="I367" s="22">
        <f>단가대비표!V10</f>
        <v>0</v>
      </c>
      <c r="J367" s="25">
        <f>TRUNC(I367*D367,1)</f>
        <v>0</v>
      </c>
      <c r="K367" s="22">
        <f t="shared" ref="K367:L369" si="61">TRUNC(E367+G367+I367,1)</f>
        <v>17000</v>
      </c>
      <c r="L367" s="25">
        <f t="shared" si="61"/>
        <v>17000</v>
      </c>
      <c r="M367" s="19" t="s">
        <v>52</v>
      </c>
      <c r="N367" s="1" t="s">
        <v>421</v>
      </c>
      <c r="O367" s="1" t="s">
        <v>1137</v>
      </c>
      <c r="P367" s="1" t="s">
        <v>65</v>
      </c>
      <c r="Q367" s="1" t="s">
        <v>65</v>
      </c>
      <c r="R367" s="1" t="s">
        <v>64</v>
      </c>
      <c r="AV367" s="1" t="s">
        <v>52</v>
      </c>
      <c r="AW367" s="1" t="s">
        <v>1138</v>
      </c>
      <c r="AX367" s="1" t="s">
        <v>52</v>
      </c>
      <c r="AY367" s="1" t="s">
        <v>52</v>
      </c>
      <c r="AZ367" s="1" t="s">
        <v>52</v>
      </c>
    </row>
    <row r="368" spans="1:52" ht="30" customHeight="1" x14ac:dyDescent="0.3">
      <c r="A368" s="19" t="s">
        <v>1139</v>
      </c>
      <c r="B368" s="19" t="s">
        <v>607</v>
      </c>
      <c r="C368" s="19" t="s">
        <v>608</v>
      </c>
      <c r="D368" s="20">
        <v>6.7000000000000002E-3</v>
      </c>
      <c r="E368" s="22">
        <f>단가대비표!O107</f>
        <v>0</v>
      </c>
      <c r="F368" s="25">
        <f>TRUNC(E368*D368,1)</f>
        <v>0</v>
      </c>
      <c r="G368" s="22">
        <f>단가대비표!P107</f>
        <v>235204</v>
      </c>
      <c r="H368" s="25">
        <f>TRUNC(G368*D368,1)</f>
        <v>1575.8</v>
      </c>
      <c r="I368" s="22">
        <f>단가대비표!V107</f>
        <v>0</v>
      </c>
      <c r="J368" s="25">
        <f>TRUNC(I368*D368,1)</f>
        <v>0</v>
      </c>
      <c r="K368" s="22">
        <f t="shared" si="61"/>
        <v>235204</v>
      </c>
      <c r="L368" s="25">
        <f t="shared" si="61"/>
        <v>1575.8</v>
      </c>
      <c r="M368" s="19" t="s">
        <v>52</v>
      </c>
      <c r="N368" s="1" t="s">
        <v>421</v>
      </c>
      <c r="O368" s="1" t="s">
        <v>1140</v>
      </c>
      <c r="P368" s="1" t="s">
        <v>65</v>
      </c>
      <c r="Q368" s="1" t="s">
        <v>65</v>
      </c>
      <c r="R368" s="1" t="s">
        <v>64</v>
      </c>
      <c r="AV368" s="1" t="s">
        <v>52</v>
      </c>
      <c r="AW368" s="1" t="s">
        <v>1141</v>
      </c>
      <c r="AX368" s="1" t="s">
        <v>52</v>
      </c>
      <c r="AY368" s="1" t="s">
        <v>52</v>
      </c>
      <c r="AZ368" s="1" t="s">
        <v>52</v>
      </c>
    </row>
    <row r="369" spans="1:52" ht="30" customHeight="1" x14ac:dyDescent="0.3">
      <c r="A369" s="19" t="s">
        <v>606</v>
      </c>
      <c r="B369" s="19" t="s">
        <v>607</v>
      </c>
      <c r="C369" s="19" t="s">
        <v>608</v>
      </c>
      <c r="D369" s="20">
        <v>2.6700000000000002E-2</v>
      </c>
      <c r="E369" s="22">
        <f>단가대비표!O91</f>
        <v>0</v>
      </c>
      <c r="F369" s="25">
        <f>TRUNC(E369*D369,1)</f>
        <v>0</v>
      </c>
      <c r="G369" s="22">
        <f>단가대비표!P91</f>
        <v>172068</v>
      </c>
      <c r="H369" s="25">
        <f>TRUNC(G369*D369,1)</f>
        <v>4594.2</v>
      </c>
      <c r="I369" s="22">
        <f>단가대비표!V91</f>
        <v>0</v>
      </c>
      <c r="J369" s="25">
        <f>TRUNC(I369*D369,1)</f>
        <v>0</v>
      </c>
      <c r="K369" s="22">
        <f t="shared" si="61"/>
        <v>172068</v>
      </c>
      <c r="L369" s="25">
        <f t="shared" si="61"/>
        <v>4594.2</v>
      </c>
      <c r="M369" s="19" t="s">
        <v>52</v>
      </c>
      <c r="N369" s="1" t="s">
        <v>421</v>
      </c>
      <c r="O369" s="1" t="s">
        <v>609</v>
      </c>
      <c r="P369" s="1" t="s">
        <v>65</v>
      </c>
      <c r="Q369" s="1" t="s">
        <v>65</v>
      </c>
      <c r="R369" s="1" t="s">
        <v>64</v>
      </c>
      <c r="AV369" s="1" t="s">
        <v>52</v>
      </c>
      <c r="AW369" s="1" t="s">
        <v>1142</v>
      </c>
      <c r="AX369" s="1" t="s">
        <v>52</v>
      </c>
      <c r="AY369" s="1" t="s">
        <v>52</v>
      </c>
      <c r="AZ369" s="1" t="s">
        <v>52</v>
      </c>
    </row>
    <row r="370" spans="1:52" ht="30" customHeight="1" x14ac:dyDescent="0.3">
      <c r="A370" s="19" t="s">
        <v>586</v>
      </c>
      <c r="B370" s="19" t="s">
        <v>52</v>
      </c>
      <c r="C370" s="19" t="s">
        <v>52</v>
      </c>
      <c r="D370" s="20"/>
      <c r="E370" s="22"/>
      <c r="F370" s="25">
        <f>TRUNC(SUMIF(N367:N369, N366, F367:F369),0)</f>
        <v>17000</v>
      </c>
      <c r="G370" s="22"/>
      <c r="H370" s="25">
        <f>TRUNC(SUMIF(N367:N369, N366, H367:H369),0)</f>
        <v>6170</v>
      </c>
      <c r="I370" s="22"/>
      <c r="J370" s="25">
        <f>TRUNC(SUMIF(N367:N369, N366, J367:J369),0)</f>
        <v>0</v>
      </c>
      <c r="K370" s="22"/>
      <c r="L370" s="25">
        <f>F370+H370+J370</f>
        <v>23170</v>
      </c>
      <c r="M370" s="19" t="s">
        <v>52</v>
      </c>
      <c r="N370" s="1" t="s">
        <v>83</v>
      </c>
      <c r="O370" s="1" t="s">
        <v>83</v>
      </c>
      <c r="P370" s="1" t="s">
        <v>52</v>
      </c>
      <c r="Q370" s="1" t="s">
        <v>52</v>
      </c>
      <c r="R370" s="1" t="s">
        <v>52</v>
      </c>
      <c r="AV370" s="1" t="s">
        <v>52</v>
      </c>
      <c r="AW370" s="1" t="s">
        <v>52</v>
      </c>
      <c r="AX370" s="1" t="s">
        <v>52</v>
      </c>
      <c r="AY370" s="1" t="s">
        <v>52</v>
      </c>
      <c r="AZ370" s="1" t="s">
        <v>52</v>
      </c>
    </row>
    <row r="371" spans="1:52" ht="30" customHeight="1" x14ac:dyDescent="0.3">
      <c r="A371" s="20"/>
      <c r="B371" s="20"/>
      <c r="C371" s="20"/>
      <c r="D371" s="20"/>
      <c r="E371" s="22"/>
      <c r="F371" s="25"/>
      <c r="G371" s="22"/>
      <c r="H371" s="25"/>
      <c r="I371" s="22"/>
      <c r="J371" s="25"/>
      <c r="K371" s="22"/>
      <c r="L371" s="25"/>
      <c r="M371" s="20"/>
    </row>
    <row r="372" spans="1:52" ht="30" customHeight="1" x14ac:dyDescent="0.3">
      <c r="A372" s="16" t="s">
        <v>1143</v>
      </c>
      <c r="B372" s="17"/>
      <c r="C372" s="17"/>
      <c r="D372" s="17"/>
      <c r="E372" s="21"/>
      <c r="F372" s="24"/>
      <c r="G372" s="21"/>
      <c r="H372" s="24"/>
      <c r="I372" s="21"/>
      <c r="J372" s="24"/>
      <c r="K372" s="21"/>
      <c r="L372" s="24"/>
      <c r="M372" s="18"/>
      <c r="N372" s="1" t="s">
        <v>426</v>
      </c>
    </row>
    <row r="373" spans="1:52" ht="30" customHeight="1" x14ac:dyDescent="0.3">
      <c r="A373" s="19" t="s">
        <v>1144</v>
      </c>
      <c r="B373" s="19" t="s">
        <v>1145</v>
      </c>
      <c r="C373" s="19" t="s">
        <v>266</v>
      </c>
      <c r="D373" s="20">
        <v>1</v>
      </c>
      <c r="E373" s="22">
        <f>단가대비표!O42</f>
        <v>600000</v>
      </c>
      <c r="F373" s="25">
        <f>TRUNC(E373*D373,1)</f>
        <v>600000</v>
      </c>
      <c r="G373" s="22">
        <f>단가대비표!P42</f>
        <v>0</v>
      </c>
      <c r="H373" s="25">
        <f>TRUNC(G373*D373,1)</f>
        <v>0</v>
      </c>
      <c r="I373" s="22">
        <f>단가대비표!V42</f>
        <v>0</v>
      </c>
      <c r="J373" s="25">
        <f>TRUNC(I373*D373,1)</f>
        <v>0</v>
      </c>
      <c r="K373" s="22">
        <f>TRUNC(E373+G373+I373,1)</f>
        <v>600000</v>
      </c>
      <c r="L373" s="25">
        <f>TRUNC(F373+H373+J373,1)</f>
        <v>600000</v>
      </c>
      <c r="M373" s="19" t="s">
        <v>52</v>
      </c>
      <c r="N373" s="1" t="s">
        <v>426</v>
      </c>
      <c r="O373" s="1" t="s">
        <v>1146</v>
      </c>
      <c r="P373" s="1" t="s">
        <v>65</v>
      </c>
      <c r="Q373" s="1" t="s">
        <v>65</v>
      </c>
      <c r="R373" s="1" t="s">
        <v>64</v>
      </c>
      <c r="AV373" s="1" t="s">
        <v>52</v>
      </c>
      <c r="AW373" s="1" t="s">
        <v>1147</v>
      </c>
      <c r="AX373" s="1" t="s">
        <v>52</v>
      </c>
      <c r="AY373" s="1" t="s">
        <v>52</v>
      </c>
      <c r="AZ373" s="1" t="s">
        <v>52</v>
      </c>
    </row>
    <row r="374" spans="1:52" ht="30" customHeight="1" x14ac:dyDescent="0.3">
      <c r="A374" s="19" t="s">
        <v>586</v>
      </c>
      <c r="B374" s="19" t="s">
        <v>52</v>
      </c>
      <c r="C374" s="19" t="s">
        <v>52</v>
      </c>
      <c r="D374" s="20"/>
      <c r="E374" s="22"/>
      <c r="F374" s="25">
        <f>TRUNC(SUMIF(N373:N373, N372, F373:F373),0)</f>
        <v>600000</v>
      </c>
      <c r="G374" s="22"/>
      <c r="H374" s="25">
        <f>TRUNC(SUMIF(N373:N373, N372, H373:H373),0)</f>
        <v>0</v>
      </c>
      <c r="I374" s="22"/>
      <c r="J374" s="25">
        <f>TRUNC(SUMIF(N373:N373, N372, J373:J373),0)</f>
        <v>0</v>
      </c>
      <c r="K374" s="22"/>
      <c r="L374" s="25">
        <f>F374+H374+J374</f>
        <v>600000</v>
      </c>
      <c r="M374" s="19" t="s">
        <v>52</v>
      </c>
      <c r="N374" s="1" t="s">
        <v>83</v>
      </c>
      <c r="O374" s="1" t="s">
        <v>83</v>
      </c>
      <c r="P374" s="1" t="s">
        <v>52</v>
      </c>
      <c r="Q374" s="1" t="s">
        <v>52</v>
      </c>
      <c r="R374" s="1" t="s">
        <v>52</v>
      </c>
      <c r="AV374" s="1" t="s">
        <v>52</v>
      </c>
      <c r="AW374" s="1" t="s">
        <v>52</v>
      </c>
      <c r="AX374" s="1" t="s">
        <v>52</v>
      </c>
      <c r="AY374" s="1" t="s">
        <v>52</v>
      </c>
      <c r="AZ374" s="1" t="s">
        <v>52</v>
      </c>
    </row>
    <row r="375" spans="1:52" ht="30" customHeight="1" x14ac:dyDescent="0.3">
      <c r="A375" s="20"/>
      <c r="B375" s="20"/>
      <c r="C375" s="20"/>
      <c r="D375" s="20"/>
      <c r="E375" s="22"/>
      <c r="F375" s="25"/>
      <c r="G375" s="22"/>
      <c r="H375" s="25"/>
      <c r="I375" s="22"/>
      <c r="J375" s="25"/>
      <c r="K375" s="22"/>
      <c r="L375" s="25"/>
      <c r="M375" s="20"/>
    </row>
    <row r="376" spans="1:52" ht="30" customHeight="1" x14ac:dyDescent="0.3">
      <c r="A376" s="16" t="s">
        <v>1148</v>
      </c>
      <c r="B376" s="17"/>
      <c r="C376" s="17"/>
      <c r="D376" s="17"/>
      <c r="E376" s="21"/>
      <c r="F376" s="24"/>
      <c r="G376" s="21"/>
      <c r="H376" s="24"/>
      <c r="I376" s="21"/>
      <c r="J376" s="24"/>
      <c r="K376" s="21"/>
      <c r="L376" s="24"/>
      <c r="M376" s="18"/>
      <c r="N376" s="1" t="s">
        <v>496</v>
      </c>
    </row>
    <row r="377" spans="1:52" ht="30" customHeight="1" x14ac:dyDescent="0.3">
      <c r="A377" s="19" t="s">
        <v>494</v>
      </c>
      <c r="B377" s="19" t="s">
        <v>1150</v>
      </c>
      <c r="C377" s="19" t="s">
        <v>1151</v>
      </c>
      <c r="D377" s="20">
        <v>1</v>
      </c>
      <c r="E377" s="22">
        <f>단가대비표!O81</f>
        <v>0</v>
      </c>
      <c r="F377" s="25">
        <f>TRUNC(E377*D377,1)</f>
        <v>0</v>
      </c>
      <c r="G377" s="22">
        <f>단가대비표!P81</f>
        <v>0</v>
      </c>
      <c r="H377" s="25">
        <f>TRUNC(G377*D377,1)</f>
        <v>0</v>
      </c>
      <c r="I377" s="22">
        <f>단가대비표!V81</f>
        <v>31142</v>
      </c>
      <c r="J377" s="25">
        <f>TRUNC(I377*D377,1)</f>
        <v>31142</v>
      </c>
      <c r="K377" s="22">
        <f>TRUNC(E377+G377+I377,1)</f>
        <v>31142</v>
      </c>
      <c r="L377" s="25">
        <f>TRUNC(F377+H377+J377,1)</f>
        <v>31142</v>
      </c>
      <c r="M377" s="19" t="s">
        <v>52</v>
      </c>
      <c r="N377" s="1" t="s">
        <v>496</v>
      </c>
      <c r="O377" s="1" t="s">
        <v>1152</v>
      </c>
      <c r="P377" s="1" t="s">
        <v>65</v>
      </c>
      <c r="Q377" s="1" t="s">
        <v>65</v>
      </c>
      <c r="R377" s="1" t="s">
        <v>64</v>
      </c>
      <c r="AV377" s="1" t="s">
        <v>52</v>
      </c>
      <c r="AW377" s="1" t="s">
        <v>1153</v>
      </c>
      <c r="AX377" s="1" t="s">
        <v>52</v>
      </c>
      <c r="AY377" s="1" t="s">
        <v>52</v>
      </c>
      <c r="AZ377" s="1" t="s">
        <v>52</v>
      </c>
    </row>
    <row r="378" spans="1:52" ht="30" customHeight="1" x14ac:dyDescent="0.3">
      <c r="A378" s="19" t="s">
        <v>586</v>
      </c>
      <c r="B378" s="19" t="s">
        <v>52</v>
      </c>
      <c r="C378" s="19" t="s">
        <v>52</v>
      </c>
      <c r="D378" s="20"/>
      <c r="E378" s="22"/>
      <c r="F378" s="25">
        <f>TRUNC(SUMIF(N377:N377, N376, F377:F377),0)</f>
        <v>0</v>
      </c>
      <c r="G378" s="22"/>
      <c r="H378" s="25">
        <f>TRUNC(SUMIF(N377:N377, N376, H377:H377),0)</f>
        <v>0</v>
      </c>
      <c r="I378" s="22"/>
      <c r="J378" s="25">
        <f>TRUNC(SUMIF(N377:N377, N376, J377:J377),0)</f>
        <v>31142</v>
      </c>
      <c r="K378" s="22"/>
      <c r="L378" s="25">
        <f>F378+H378+J378</f>
        <v>31142</v>
      </c>
      <c r="M378" s="19" t="s">
        <v>52</v>
      </c>
      <c r="N378" s="1" t="s">
        <v>83</v>
      </c>
      <c r="O378" s="1" t="s">
        <v>83</v>
      </c>
      <c r="P378" s="1" t="s">
        <v>52</v>
      </c>
      <c r="Q378" s="1" t="s">
        <v>52</v>
      </c>
      <c r="R378" s="1" t="s">
        <v>52</v>
      </c>
      <c r="AV378" s="1" t="s">
        <v>52</v>
      </c>
      <c r="AW378" s="1" t="s">
        <v>52</v>
      </c>
      <c r="AX378" s="1" t="s">
        <v>52</v>
      </c>
      <c r="AY378" s="1" t="s">
        <v>52</v>
      </c>
      <c r="AZ378" s="1" t="s">
        <v>52</v>
      </c>
    </row>
    <row r="379" spans="1:52" ht="30" customHeight="1" x14ac:dyDescent="0.3">
      <c r="A379" s="20"/>
      <c r="B379" s="20"/>
      <c r="C379" s="20"/>
      <c r="D379" s="20"/>
      <c r="E379" s="22"/>
      <c r="F379" s="25"/>
      <c r="G379" s="22"/>
      <c r="H379" s="25"/>
      <c r="I379" s="22"/>
      <c r="J379" s="25"/>
      <c r="K379" s="22"/>
      <c r="L379" s="25"/>
      <c r="M379" s="20"/>
    </row>
    <row r="380" spans="1:52" ht="30" customHeight="1" x14ac:dyDescent="0.3">
      <c r="A380" s="16" t="s">
        <v>1154</v>
      </c>
      <c r="B380" s="17"/>
      <c r="C380" s="17"/>
      <c r="D380" s="17"/>
      <c r="E380" s="21"/>
      <c r="F380" s="24"/>
      <c r="G380" s="21"/>
      <c r="H380" s="24"/>
      <c r="I380" s="21"/>
      <c r="J380" s="24"/>
      <c r="K380" s="21"/>
      <c r="L380" s="24"/>
      <c r="M380" s="18"/>
      <c r="N380" s="1" t="s">
        <v>500</v>
      </c>
    </row>
    <row r="381" spans="1:52" ht="30" customHeight="1" x14ac:dyDescent="0.3">
      <c r="A381" s="19" t="s">
        <v>1155</v>
      </c>
      <c r="B381" s="19" t="s">
        <v>1156</v>
      </c>
      <c r="C381" s="19" t="s">
        <v>1151</v>
      </c>
      <c r="D381" s="20">
        <v>1</v>
      </c>
      <c r="E381" s="22">
        <f>단가대비표!O82</f>
        <v>0</v>
      </c>
      <c r="F381" s="25">
        <f>TRUNC(E381*D381,1)</f>
        <v>0</v>
      </c>
      <c r="G381" s="22">
        <f>단가대비표!P82</f>
        <v>0</v>
      </c>
      <c r="H381" s="25">
        <f>TRUNC(G381*D381,1)</f>
        <v>0</v>
      </c>
      <c r="I381" s="22">
        <f>단가대비표!V82</f>
        <v>72721</v>
      </c>
      <c r="J381" s="25">
        <f>TRUNC(I381*D381,1)</f>
        <v>72721</v>
      </c>
      <c r="K381" s="22">
        <f>TRUNC(E381+G381+I381,1)</f>
        <v>72721</v>
      </c>
      <c r="L381" s="25">
        <f>TRUNC(F381+H381+J381,1)</f>
        <v>72721</v>
      </c>
      <c r="M381" s="19" t="s">
        <v>52</v>
      </c>
      <c r="N381" s="1" t="s">
        <v>500</v>
      </c>
      <c r="O381" s="1" t="s">
        <v>1157</v>
      </c>
      <c r="P381" s="1" t="s">
        <v>65</v>
      </c>
      <c r="Q381" s="1" t="s">
        <v>65</v>
      </c>
      <c r="R381" s="1" t="s">
        <v>64</v>
      </c>
      <c r="AV381" s="1" t="s">
        <v>52</v>
      </c>
      <c r="AW381" s="1" t="s">
        <v>1158</v>
      </c>
      <c r="AX381" s="1" t="s">
        <v>52</v>
      </c>
      <c r="AY381" s="1" t="s">
        <v>52</v>
      </c>
      <c r="AZ381" s="1" t="s">
        <v>52</v>
      </c>
    </row>
    <row r="382" spans="1:52" ht="30" customHeight="1" x14ac:dyDescent="0.3">
      <c r="A382" s="19" t="s">
        <v>586</v>
      </c>
      <c r="B382" s="19" t="s">
        <v>52</v>
      </c>
      <c r="C382" s="19" t="s">
        <v>52</v>
      </c>
      <c r="D382" s="20"/>
      <c r="E382" s="22"/>
      <c r="F382" s="25">
        <f>TRUNC(SUMIF(N381:N381, N380, F381:F381),0)</f>
        <v>0</v>
      </c>
      <c r="G382" s="22"/>
      <c r="H382" s="25">
        <f>TRUNC(SUMIF(N381:N381, N380, H381:H381),0)</f>
        <v>0</v>
      </c>
      <c r="I382" s="22"/>
      <c r="J382" s="25">
        <f>TRUNC(SUMIF(N381:N381, N380, J381:J381),0)</f>
        <v>72721</v>
      </c>
      <c r="K382" s="22"/>
      <c r="L382" s="25">
        <f>F382+H382+J382</f>
        <v>72721</v>
      </c>
      <c r="M382" s="19" t="s">
        <v>52</v>
      </c>
      <c r="N382" s="1" t="s">
        <v>83</v>
      </c>
      <c r="O382" s="1" t="s">
        <v>83</v>
      </c>
      <c r="P382" s="1" t="s">
        <v>52</v>
      </c>
      <c r="Q382" s="1" t="s">
        <v>52</v>
      </c>
      <c r="R382" s="1" t="s">
        <v>52</v>
      </c>
      <c r="AV382" s="1" t="s">
        <v>52</v>
      </c>
      <c r="AW382" s="1" t="s">
        <v>52</v>
      </c>
      <c r="AX382" s="1" t="s">
        <v>52</v>
      </c>
      <c r="AY382" s="1" t="s">
        <v>52</v>
      </c>
      <c r="AZ382" s="1" t="s">
        <v>52</v>
      </c>
    </row>
    <row r="383" spans="1:52" ht="30" customHeight="1" x14ac:dyDescent="0.3">
      <c r="A383" s="20"/>
      <c r="B383" s="20"/>
      <c r="C383" s="20"/>
      <c r="D383" s="20"/>
      <c r="E383" s="22"/>
      <c r="F383" s="25"/>
      <c r="G383" s="22"/>
      <c r="H383" s="25"/>
      <c r="I383" s="22"/>
      <c r="J383" s="25"/>
      <c r="K383" s="22"/>
      <c r="L383" s="25"/>
      <c r="M383" s="20"/>
    </row>
    <row r="384" spans="1:52" ht="30" customHeight="1" x14ac:dyDescent="0.3">
      <c r="A384" s="16" t="s">
        <v>1159</v>
      </c>
      <c r="B384" s="17"/>
      <c r="C384" s="17"/>
      <c r="D384" s="17"/>
      <c r="E384" s="21"/>
      <c r="F384" s="24"/>
      <c r="G384" s="21"/>
      <c r="H384" s="24"/>
      <c r="I384" s="21"/>
      <c r="J384" s="24"/>
      <c r="K384" s="21"/>
      <c r="L384" s="24"/>
      <c r="M384" s="18"/>
      <c r="N384" s="1" t="s">
        <v>505</v>
      </c>
    </row>
    <row r="385" spans="1:52" ht="30" customHeight="1" x14ac:dyDescent="0.3">
      <c r="A385" s="19" t="s">
        <v>1155</v>
      </c>
      <c r="B385" s="19" t="s">
        <v>1160</v>
      </c>
      <c r="C385" s="19" t="s">
        <v>1151</v>
      </c>
      <c r="D385" s="20">
        <v>1</v>
      </c>
      <c r="E385" s="22">
        <f>단가대비표!O83</f>
        <v>0</v>
      </c>
      <c r="F385" s="25">
        <f>TRUNC(E385*D385,1)</f>
        <v>0</v>
      </c>
      <c r="G385" s="22">
        <f>단가대비표!P83</f>
        <v>0</v>
      </c>
      <c r="H385" s="25">
        <f>TRUNC(G385*D385,1)</f>
        <v>0</v>
      </c>
      <c r="I385" s="22">
        <f>단가대비표!V83</f>
        <v>188715</v>
      </c>
      <c r="J385" s="25">
        <f>TRUNC(I385*D385,1)</f>
        <v>188715</v>
      </c>
      <c r="K385" s="22">
        <f>TRUNC(E385+G385+I385,1)</f>
        <v>188715</v>
      </c>
      <c r="L385" s="25">
        <f>TRUNC(F385+H385+J385,1)</f>
        <v>188715</v>
      </c>
      <c r="M385" s="19" t="s">
        <v>52</v>
      </c>
      <c r="N385" s="1" t="s">
        <v>505</v>
      </c>
      <c r="O385" s="1" t="s">
        <v>1161</v>
      </c>
      <c r="P385" s="1" t="s">
        <v>65</v>
      </c>
      <c r="Q385" s="1" t="s">
        <v>65</v>
      </c>
      <c r="R385" s="1" t="s">
        <v>64</v>
      </c>
      <c r="AV385" s="1" t="s">
        <v>52</v>
      </c>
      <c r="AW385" s="1" t="s">
        <v>1162</v>
      </c>
      <c r="AX385" s="1" t="s">
        <v>52</v>
      </c>
      <c r="AY385" s="1" t="s">
        <v>52</v>
      </c>
      <c r="AZ385" s="1" t="s">
        <v>52</v>
      </c>
    </row>
    <row r="386" spans="1:52" ht="30" customHeight="1" x14ac:dyDescent="0.3">
      <c r="A386" s="19" t="s">
        <v>586</v>
      </c>
      <c r="B386" s="19" t="s">
        <v>52</v>
      </c>
      <c r="C386" s="19" t="s">
        <v>52</v>
      </c>
      <c r="D386" s="20"/>
      <c r="E386" s="22"/>
      <c r="F386" s="25">
        <f>TRUNC(SUMIF(N385:N385, N384, F385:F385),0)</f>
        <v>0</v>
      </c>
      <c r="G386" s="22"/>
      <c r="H386" s="25">
        <f>TRUNC(SUMIF(N385:N385, N384, H385:H385),0)</f>
        <v>0</v>
      </c>
      <c r="I386" s="22"/>
      <c r="J386" s="25">
        <f>TRUNC(SUMIF(N385:N385, N384, J385:J385),0)</f>
        <v>188715</v>
      </c>
      <c r="K386" s="22"/>
      <c r="L386" s="25">
        <f>F386+H386+J386</f>
        <v>188715</v>
      </c>
      <c r="M386" s="19" t="s">
        <v>52</v>
      </c>
      <c r="N386" s="1" t="s">
        <v>83</v>
      </c>
      <c r="O386" s="1" t="s">
        <v>83</v>
      </c>
      <c r="P386" s="1" t="s">
        <v>52</v>
      </c>
      <c r="Q386" s="1" t="s">
        <v>52</v>
      </c>
      <c r="R386" s="1" t="s">
        <v>52</v>
      </c>
      <c r="AV386" s="1" t="s">
        <v>52</v>
      </c>
      <c r="AW386" s="1" t="s">
        <v>52</v>
      </c>
      <c r="AX386" s="1" t="s">
        <v>52</v>
      </c>
      <c r="AY386" s="1" t="s">
        <v>52</v>
      </c>
      <c r="AZ386" s="1" t="s">
        <v>52</v>
      </c>
    </row>
    <row r="387" spans="1:52" ht="30" customHeight="1" x14ac:dyDescent="0.3">
      <c r="A387" s="20"/>
      <c r="B387" s="20"/>
      <c r="C387" s="20"/>
      <c r="D387" s="20"/>
      <c r="E387" s="22"/>
      <c r="F387" s="25"/>
      <c r="G387" s="22"/>
      <c r="H387" s="25"/>
      <c r="I387" s="22"/>
      <c r="J387" s="25"/>
      <c r="K387" s="22"/>
      <c r="L387" s="25"/>
      <c r="M387" s="20"/>
    </row>
    <row r="388" spans="1:52" ht="30" customHeight="1" x14ac:dyDescent="0.3">
      <c r="A388" s="16" t="s">
        <v>1163</v>
      </c>
      <c r="B388" s="17"/>
      <c r="C388" s="17"/>
      <c r="D388" s="17"/>
      <c r="E388" s="21"/>
      <c r="F388" s="24"/>
      <c r="G388" s="21"/>
      <c r="H388" s="24"/>
      <c r="I388" s="21"/>
      <c r="J388" s="24"/>
      <c r="K388" s="21"/>
      <c r="L388" s="24"/>
      <c r="M388" s="18"/>
      <c r="N388" s="1" t="s">
        <v>509</v>
      </c>
    </row>
    <row r="389" spans="1:52" ht="30" customHeight="1" x14ac:dyDescent="0.3">
      <c r="A389" s="19" t="s">
        <v>1155</v>
      </c>
      <c r="B389" s="19" t="s">
        <v>1164</v>
      </c>
      <c r="C389" s="19" t="s">
        <v>1151</v>
      </c>
      <c r="D389" s="20">
        <v>1</v>
      </c>
      <c r="E389" s="22">
        <f>단가대비표!O84</f>
        <v>0</v>
      </c>
      <c r="F389" s="25">
        <f>TRUNC(E389*D389,1)</f>
        <v>0</v>
      </c>
      <c r="G389" s="22">
        <f>단가대비표!P84</f>
        <v>0</v>
      </c>
      <c r="H389" s="25">
        <f>TRUNC(G389*D389,1)</f>
        <v>0</v>
      </c>
      <c r="I389" s="22">
        <f>단가대비표!V84</f>
        <v>192887</v>
      </c>
      <c r="J389" s="25">
        <f>TRUNC(I389*D389,1)</f>
        <v>192887</v>
      </c>
      <c r="K389" s="22">
        <f>TRUNC(E389+G389+I389,1)</f>
        <v>192887</v>
      </c>
      <c r="L389" s="25">
        <f>TRUNC(F389+H389+J389,1)</f>
        <v>192887</v>
      </c>
      <c r="M389" s="19" t="s">
        <v>52</v>
      </c>
      <c r="N389" s="1" t="s">
        <v>509</v>
      </c>
      <c r="O389" s="1" t="s">
        <v>1165</v>
      </c>
      <c r="P389" s="1" t="s">
        <v>65</v>
      </c>
      <c r="Q389" s="1" t="s">
        <v>65</v>
      </c>
      <c r="R389" s="1" t="s">
        <v>64</v>
      </c>
      <c r="AV389" s="1" t="s">
        <v>52</v>
      </c>
      <c r="AW389" s="1" t="s">
        <v>1166</v>
      </c>
      <c r="AX389" s="1" t="s">
        <v>52</v>
      </c>
      <c r="AY389" s="1" t="s">
        <v>52</v>
      </c>
      <c r="AZ389" s="1" t="s">
        <v>52</v>
      </c>
    </row>
    <row r="390" spans="1:52" ht="30" customHeight="1" x14ac:dyDescent="0.3">
      <c r="A390" s="19" t="s">
        <v>586</v>
      </c>
      <c r="B390" s="19" t="s">
        <v>52</v>
      </c>
      <c r="C390" s="19" t="s">
        <v>52</v>
      </c>
      <c r="D390" s="20"/>
      <c r="E390" s="22"/>
      <c r="F390" s="25">
        <f>TRUNC(SUMIF(N389:N389, N388, F389:F389),0)</f>
        <v>0</v>
      </c>
      <c r="G390" s="22"/>
      <c r="H390" s="25">
        <f>TRUNC(SUMIF(N389:N389, N388, H389:H389),0)</f>
        <v>0</v>
      </c>
      <c r="I390" s="22"/>
      <c r="J390" s="25">
        <f>TRUNC(SUMIF(N389:N389, N388, J389:J389),0)</f>
        <v>192887</v>
      </c>
      <c r="K390" s="22"/>
      <c r="L390" s="25">
        <f>F390+H390+J390</f>
        <v>192887</v>
      </c>
      <c r="M390" s="19" t="s">
        <v>52</v>
      </c>
      <c r="N390" s="1" t="s">
        <v>83</v>
      </c>
      <c r="O390" s="1" t="s">
        <v>83</v>
      </c>
      <c r="P390" s="1" t="s">
        <v>52</v>
      </c>
      <c r="Q390" s="1" t="s">
        <v>52</v>
      </c>
      <c r="R390" s="1" t="s">
        <v>52</v>
      </c>
      <c r="AV390" s="1" t="s">
        <v>52</v>
      </c>
      <c r="AW390" s="1" t="s">
        <v>52</v>
      </c>
      <c r="AX390" s="1" t="s">
        <v>52</v>
      </c>
      <c r="AY390" s="1" t="s">
        <v>52</v>
      </c>
      <c r="AZ390" s="1" t="s">
        <v>52</v>
      </c>
    </row>
    <row r="391" spans="1:52" ht="30" customHeight="1" x14ac:dyDescent="0.3">
      <c r="A391" s="20"/>
      <c r="B391" s="20"/>
      <c r="C391" s="20"/>
      <c r="D391" s="20"/>
      <c r="E391" s="22"/>
      <c r="F391" s="25"/>
      <c r="G391" s="22"/>
      <c r="H391" s="25"/>
      <c r="I391" s="22"/>
      <c r="J391" s="25"/>
      <c r="K391" s="22"/>
      <c r="L391" s="25"/>
      <c r="M391" s="20"/>
    </row>
    <row r="392" spans="1:52" ht="30" customHeight="1" x14ac:dyDescent="0.3">
      <c r="A392" s="16" t="s">
        <v>1167</v>
      </c>
      <c r="B392" s="17"/>
      <c r="C392" s="17"/>
      <c r="D392" s="17"/>
      <c r="E392" s="21"/>
      <c r="F392" s="24"/>
      <c r="G392" s="21"/>
      <c r="H392" s="24"/>
      <c r="I392" s="21"/>
      <c r="J392" s="24"/>
      <c r="K392" s="21"/>
      <c r="L392" s="24"/>
      <c r="M392" s="18"/>
      <c r="N392" s="1" t="s">
        <v>514</v>
      </c>
    </row>
    <row r="393" spans="1:52" ht="30" customHeight="1" x14ac:dyDescent="0.3">
      <c r="A393" s="19" t="s">
        <v>1155</v>
      </c>
      <c r="B393" s="19" t="s">
        <v>512</v>
      </c>
      <c r="C393" s="19" t="s">
        <v>1151</v>
      </c>
      <c r="D393" s="20">
        <v>1</v>
      </c>
      <c r="E393" s="22">
        <f>단가대비표!O85</f>
        <v>0</v>
      </c>
      <c r="F393" s="25">
        <f>TRUNC(E393*D393,1)</f>
        <v>0</v>
      </c>
      <c r="G393" s="22">
        <f>단가대비표!P85</f>
        <v>0</v>
      </c>
      <c r="H393" s="25">
        <f>TRUNC(G393*D393,1)</f>
        <v>0</v>
      </c>
      <c r="I393" s="22">
        <f>단가대비표!V85</f>
        <v>40910</v>
      </c>
      <c r="J393" s="25">
        <f>TRUNC(I393*D393,1)</f>
        <v>40910</v>
      </c>
      <c r="K393" s="22">
        <f>TRUNC(E393+G393+I393,1)</f>
        <v>40910</v>
      </c>
      <c r="L393" s="25">
        <f>TRUNC(F393+H393+J393,1)</f>
        <v>40910</v>
      </c>
      <c r="M393" s="19" t="s">
        <v>52</v>
      </c>
      <c r="N393" s="1" t="s">
        <v>514</v>
      </c>
      <c r="O393" s="1" t="s">
        <v>1169</v>
      </c>
      <c r="P393" s="1" t="s">
        <v>65</v>
      </c>
      <c r="Q393" s="1" t="s">
        <v>65</v>
      </c>
      <c r="R393" s="1" t="s">
        <v>64</v>
      </c>
      <c r="AV393" s="1" t="s">
        <v>52</v>
      </c>
      <c r="AW393" s="1" t="s">
        <v>1170</v>
      </c>
      <c r="AX393" s="1" t="s">
        <v>52</v>
      </c>
      <c r="AY393" s="1" t="s">
        <v>52</v>
      </c>
      <c r="AZ393" s="1" t="s">
        <v>52</v>
      </c>
    </row>
    <row r="394" spans="1:52" ht="30" customHeight="1" x14ac:dyDescent="0.3">
      <c r="A394" s="19" t="s">
        <v>586</v>
      </c>
      <c r="B394" s="19" t="s">
        <v>52</v>
      </c>
      <c r="C394" s="19" t="s">
        <v>52</v>
      </c>
      <c r="D394" s="20"/>
      <c r="E394" s="22"/>
      <c r="F394" s="25">
        <f>TRUNC(SUMIF(N393:N393, N392, F393:F393),0)</f>
        <v>0</v>
      </c>
      <c r="G394" s="22"/>
      <c r="H394" s="25">
        <f>TRUNC(SUMIF(N393:N393, N392, H393:H393),0)</f>
        <v>0</v>
      </c>
      <c r="I394" s="22"/>
      <c r="J394" s="25">
        <f>TRUNC(SUMIF(N393:N393, N392, J393:J393),0)</f>
        <v>40910</v>
      </c>
      <c r="K394" s="22"/>
      <c r="L394" s="25">
        <f>F394+H394+J394</f>
        <v>40910</v>
      </c>
      <c r="M394" s="19" t="s">
        <v>52</v>
      </c>
      <c r="N394" s="1" t="s">
        <v>83</v>
      </c>
      <c r="O394" s="1" t="s">
        <v>83</v>
      </c>
      <c r="P394" s="1" t="s">
        <v>52</v>
      </c>
      <c r="Q394" s="1" t="s">
        <v>52</v>
      </c>
      <c r="R394" s="1" t="s">
        <v>52</v>
      </c>
      <c r="AV394" s="1" t="s">
        <v>52</v>
      </c>
      <c r="AW394" s="1" t="s">
        <v>52</v>
      </c>
      <c r="AX394" s="1" t="s">
        <v>52</v>
      </c>
      <c r="AY394" s="1" t="s">
        <v>52</v>
      </c>
      <c r="AZ394" s="1" t="s">
        <v>52</v>
      </c>
    </row>
    <row r="395" spans="1:52" ht="30" customHeight="1" x14ac:dyDescent="0.3">
      <c r="A395" s="20"/>
      <c r="B395" s="20"/>
      <c r="C395" s="20"/>
      <c r="D395" s="20"/>
      <c r="E395" s="22"/>
      <c r="F395" s="25"/>
      <c r="G395" s="22"/>
      <c r="H395" s="25"/>
      <c r="I395" s="22"/>
      <c r="J395" s="25"/>
      <c r="K395" s="22"/>
      <c r="L395" s="25"/>
      <c r="M395" s="20"/>
    </row>
    <row r="396" spans="1:52" ht="30" customHeight="1" x14ac:dyDescent="0.3">
      <c r="A396" s="16" t="s">
        <v>1171</v>
      </c>
      <c r="B396" s="17"/>
      <c r="C396" s="17"/>
      <c r="D396" s="17"/>
      <c r="E396" s="21"/>
      <c r="F396" s="24"/>
      <c r="G396" s="21"/>
      <c r="H396" s="24"/>
      <c r="I396" s="21"/>
      <c r="J396" s="24"/>
      <c r="K396" s="21"/>
      <c r="L396" s="24"/>
      <c r="M396" s="18"/>
      <c r="N396" s="1" t="s">
        <v>518</v>
      </c>
    </row>
    <row r="397" spans="1:52" ht="30" customHeight="1" x14ac:dyDescent="0.3">
      <c r="A397" s="19" t="s">
        <v>1172</v>
      </c>
      <c r="B397" s="19" t="s">
        <v>512</v>
      </c>
      <c r="C397" s="19" t="s">
        <v>1151</v>
      </c>
      <c r="D397" s="20">
        <v>1</v>
      </c>
      <c r="E397" s="22">
        <f>단가대비표!O86</f>
        <v>0</v>
      </c>
      <c r="F397" s="25">
        <f>TRUNC(E397*D397,1)</f>
        <v>0</v>
      </c>
      <c r="G397" s="22">
        <f>단가대비표!P86</f>
        <v>0</v>
      </c>
      <c r="H397" s="25">
        <f>TRUNC(G397*D397,1)</f>
        <v>0</v>
      </c>
      <c r="I397" s="22">
        <f>단가대비표!V86</f>
        <v>195900</v>
      </c>
      <c r="J397" s="25">
        <f>TRUNC(I397*D397,1)</f>
        <v>195900</v>
      </c>
      <c r="K397" s="22">
        <f>TRUNC(E397+G397+I397,1)</f>
        <v>195900</v>
      </c>
      <c r="L397" s="25">
        <f>TRUNC(F397+H397+J397,1)</f>
        <v>195900</v>
      </c>
      <c r="M397" s="19" t="s">
        <v>52</v>
      </c>
      <c r="N397" s="1" t="s">
        <v>518</v>
      </c>
      <c r="O397" s="1" t="s">
        <v>1173</v>
      </c>
      <c r="P397" s="1" t="s">
        <v>65</v>
      </c>
      <c r="Q397" s="1" t="s">
        <v>65</v>
      </c>
      <c r="R397" s="1" t="s">
        <v>64</v>
      </c>
      <c r="AV397" s="1" t="s">
        <v>52</v>
      </c>
      <c r="AW397" s="1" t="s">
        <v>1174</v>
      </c>
      <c r="AX397" s="1" t="s">
        <v>52</v>
      </c>
      <c r="AY397" s="1" t="s">
        <v>52</v>
      </c>
      <c r="AZ397" s="1" t="s">
        <v>52</v>
      </c>
    </row>
    <row r="398" spans="1:52" ht="30" customHeight="1" x14ac:dyDescent="0.3">
      <c r="A398" s="19" t="s">
        <v>586</v>
      </c>
      <c r="B398" s="19" t="s">
        <v>52</v>
      </c>
      <c r="C398" s="19" t="s">
        <v>52</v>
      </c>
      <c r="D398" s="20"/>
      <c r="E398" s="22"/>
      <c r="F398" s="25">
        <f>TRUNC(SUMIF(N397:N397, N396, F397:F397),0)</f>
        <v>0</v>
      </c>
      <c r="G398" s="22"/>
      <c r="H398" s="25">
        <f>TRUNC(SUMIF(N397:N397, N396, H397:H397),0)</f>
        <v>0</v>
      </c>
      <c r="I398" s="22"/>
      <c r="J398" s="25">
        <f>TRUNC(SUMIF(N397:N397, N396, J397:J397),0)</f>
        <v>195900</v>
      </c>
      <c r="K398" s="22"/>
      <c r="L398" s="25">
        <f>F398+H398+J398</f>
        <v>195900</v>
      </c>
      <c r="M398" s="19" t="s">
        <v>52</v>
      </c>
      <c r="N398" s="1" t="s">
        <v>83</v>
      </c>
      <c r="O398" s="1" t="s">
        <v>83</v>
      </c>
      <c r="P398" s="1" t="s">
        <v>52</v>
      </c>
      <c r="Q398" s="1" t="s">
        <v>52</v>
      </c>
      <c r="R398" s="1" t="s">
        <v>52</v>
      </c>
      <c r="AV398" s="1" t="s">
        <v>52</v>
      </c>
      <c r="AW398" s="1" t="s">
        <v>52</v>
      </c>
      <c r="AX398" s="1" t="s">
        <v>52</v>
      </c>
      <c r="AY398" s="1" t="s">
        <v>52</v>
      </c>
      <c r="AZ398" s="1" t="s">
        <v>52</v>
      </c>
    </row>
    <row r="399" spans="1:52" ht="30" customHeight="1" x14ac:dyDescent="0.3">
      <c r="A399" s="20"/>
      <c r="B399" s="20"/>
      <c r="C399" s="20"/>
      <c r="D399" s="20"/>
      <c r="E399" s="22"/>
      <c r="F399" s="25"/>
      <c r="G399" s="22"/>
      <c r="H399" s="25"/>
      <c r="I399" s="22"/>
      <c r="J399" s="25"/>
      <c r="K399" s="22"/>
      <c r="L399" s="25"/>
      <c r="M399" s="20"/>
    </row>
    <row r="400" spans="1:52" ht="30" customHeight="1" x14ac:dyDescent="0.3">
      <c r="A400" s="16" t="s">
        <v>1175</v>
      </c>
      <c r="B400" s="17"/>
      <c r="C400" s="17"/>
      <c r="D400" s="17"/>
      <c r="E400" s="21"/>
      <c r="F400" s="24"/>
      <c r="G400" s="21"/>
      <c r="H400" s="24"/>
      <c r="I400" s="21"/>
      <c r="J400" s="24"/>
      <c r="K400" s="21"/>
      <c r="L400" s="24"/>
      <c r="M400" s="18"/>
      <c r="N400" s="1" t="s">
        <v>523</v>
      </c>
    </row>
    <row r="401" spans="1:52" ht="30" customHeight="1" x14ac:dyDescent="0.3">
      <c r="A401" s="19" t="s">
        <v>520</v>
      </c>
      <c r="B401" s="19" t="s">
        <v>521</v>
      </c>
      <c r="C401" s="19" t="s">
        <v>1151</v>
      </c>
      <c r="D401" s="20">
        <v>1</v>
      </c>
      <c r="E401" s="22">
        <f>단가대비표!O89</f>
        <v>0</v>
      </c>
      <c r="F401" s="25">
        <f>TRUNC(E401*D401,1)</f>
        <v>0</v>
      </c>
      <c r="G401" s="22">
        <f>단가대비표!P89</f>
        <v>0</v>
      </c>
      <c r="H401" s="25">
        <f>TRUNC(G401*D401,1)</f>
        <v>0</v>
      </c>
      <c r="I401" s="22">
        <f>단가대비표!V89</f>
        <v>16450</v>
      </c>
      <c r="J401" s="25">
        <f>TRUNC(I401*D401,1)</f>
        <v>16450</v>
      </c>
      <c r="K401" s="22">
        <f>TRUNC(E401+G401+I401,1)</f>
        <v>16450</v>
      </c>
      <c r="L401" s="25">
        <f>TRUNC(F401+H401+J401,1)</f>
        <v>16450</v>
      </c>
      <c r="M401" s="19" t="s">
        <v>52</v>
      </c>
      <c r="N401" s="1" t="s">
        <v>523</v>
      </c>
      <c r="O401" s="1" t="s">
        <v>1176</v>
      </c>
      <c r="P401" s="1" t="s">
        <v>65</v>
      </c>
      <c r="Q401" s="1" t="s">
        <v>65</v>
      </c>
      <c r="R401" s="1" t="s">
        <v>64</v>
      </c>
      <c r="AV401" s="1" t="s">
        <v>52</v>
      </c>
      <c r="AW401" s="1" t="s">
        <v>1177</v>
      </c>
      <c r="AX401" s="1" t="s">
        <v>52</v>
      </c>
      <c r="AY401" s="1" t="s">
        <v>52</v>
      </c>
      <c r="AZ401" s="1" t="s">
        <v>52</v>
      </c>
    </row>
    <row r="402" spans="1:52" ht="30" customHeight="1" x14ac:dyDescent="0.3">
      <c r="A402" s="19" t="s">
        <v>586</v>
      </c>
      <c r="B402" s="19" t="s">
        <v>52</v>
      </c>
      <c r="C402" s="19" t="s">
        <v>52</v>
      </c>
      <c r="D402" s="20"/>
      <c r="E402" s="22"/>
      <c r="F402" s="25">
        <f>TRUNC(SUMIF(N401:N401, N400, F401:F401),0)</f>
        <v>0</v>
      </c>
      <c r="G402" s="22"/>
      <c r="H402" s="25">
        <f>TRUNC(SUMIF(N401:N401, N400, H401:H401),0)</f>
        <v>0</v>
      </c>
      <c r="I402" s="22"/>
      <c r="J402" s="25">
        <f>TRUNC(SUMIF(N401:N401, N400, J401:J401),0)</f>
        <v>16450</v>
      </c>
      <c r="K402" s="22"/>
      <c r="L402" s="25">
        <f>F402+H402+J402</f>
        <v>16450</v>
      </c>
      <c r="M402" s="19" t="s">
        <v>52</v>
      </c>
      <c r="N402" s="1" t="s">
        <v>83</v>
      </c>
      <c r="O402" s="1" t="s">
        <v>83</v>
      </c>
      <c r="P402" s="1" t="s">
        <v>52</v>
      </c>
      <c r="Q402" s="1" t="s">
        <v>52</v>
      </c>
      <c r="R402" s="1" t="s">
        <v>52</v>
      </c>
      <c r="AV402" s="1" t="s">
        <v>52</v>
      </c>
      <c r="AW402" s="1" t="s">
        <v>52</v>
      </c>
      <c r="AX402" s="1" t="s">
        <v>52</v>
      </c>
      <c r="AY402" s="1" t="s">
        <v>52</v>
      </c>
      <c r="AZ402" s="1" t="s">
        <v>52</v>
      </c>
    </row>
    <row r="403" spans="1:52" ht="30" customHeight="1" x14ac:dyDescent="0.3">
      <c r="A403" s="20"/>
      <c r="B403" s="20"/>
      <c r="C403" s="20"/>
      <c r="D403" s="20"/>
      <c r="E403" s="22"/>
      <c r="F403" s="25"/>
      <c r="G403" s="22"/>
      <c r="H403" s="25"/>
      <c r="I403" s="22"/>
      <c r="J403" s="25"/>
      <c r="K403" s="22"/>
      <c r="L403" s="25"/>
      <c r="M403" s="20"/>
    </row>
    <row r="404" spans="1:52" ht="30" customHeight="1" x14ac:dyDescent="0.3">
      <c r="A404" s="16" t="s">
        <v>1178</v>
      </c>
      <c r="B404" s="17"/>
      <c r="C404" s="17"/>
      <c r="D404" s="17"/>
      <c r="E404" s="21"/>
      <c r="F404" s="24"/>
      <c r="G404" s="21"/>
      <c r="H404" s="24"/>
      <c r="I404" s="21"/>
      <c r="J404" s="24"/>
      <c r="K404" s="21"/>
      <c r="L404" s="24"/>
      <c r="M404" s="18"/>
      <c r="N404" s="1" t="s">
        <v>528</v>
      </c>
    </row>
    <row r="405" spans="1:52" ht="30" customHeight="1" x14ac:dyDescent="0.3">
      <c r="A405" s="19" t="s">
        <v>525</v>
      </c>
      <c r="B405" s="19" t="s">
        <v>526</v>
      </c>
      <c r="C405" s="19" t="s">
        <v>1151</v>
      </c>
      <c r="D405" s="20">
        <v>1</v>
      </c>
      <c r="E405" s="22">
        <f>단가대비표!O90</f>
        <v>0</v>
      </c>
      <c r="F405" s="25">
        <f>TRUNC(E405*D405,1)</f>
        <v>0</v>
      </c>
      <c r="G405" s="22">
        <f>단가대비표!P90</f>
        <v>0</v>
      </c>
      <c r="H405" s="25">
        <f>TRUNC(G405*D405,1)</f>
        <v>0</v>
      </c>
      <c r="I405" s="22">
        <f>단가대비표!V90</f>
        <v>61880</v>
      </c>
      <c r="J405" s="25">
        <f>TRUNC(I405*D405,1)</f>
        <v>61880</v>
      </c>
      <c r="K405" s="22">
        <f>TRUNC(E405+G405+I405,1)</f>
        <v>61880</v>
      </c>
      <c r="L405" s="25">
        <f>TRUNC(F405+H405+J405,1)</f>
        <v>61880</v>
      </c>
      <c r="M405" s="19" t="s">
        <v>52</v>
      </c>
      <c r="N405" s="1" t="s">
        <v>528</v>
      </c>
      <c r="O405" s="1" t="s">
        <v>1179</v>
      </c>
      <c r="P405" s="1" t="s">
        <v>65</v>
      </c>
      <c r="Q405" s="1" t="s">
        <v>65</v>
      </c>
      <c r="R405" s="1" t="s">
        <v>64</v>
      </c>
      <c r="AV405" s="1" t="s">
        <v>52</v>
      </c>
      <c r="AW405" s="1" t="s">
        <v>1180</v>
      </c>
      <c r="AX405" s="1" t="s">
        <v>52</v>
      </c>
      <c r="AY405" s="1" t="s">
        <v>52</v>
      </c>
      <c r="AZ405" s="1" t="s">
        <v>52</v>
      </c>
    </row>
    <row r="406" spans="1:52" ht="30" customHeight="1" x14ac:dyDescent="0.3">
      <c r="A406" s="19" t="s">
        <v>586</v>
      </c>
      <c r="B406" s="19" t="s">
        <v>52</v>
      </c>
      <c r="C406" s="19" t="s">
        <v>52</v>
      </c>
      <c r="D406" s="20"/>
      <c r="E406" s="22"/>
      <c r="F406" s="25">
        <f>TRUNC(SUMIF(N405:N405, N404, F405:F405),0)</f>
        <v>0</v>
      </c>
      <c r="G406" s="22"/>
      <c r="H406" s="25">
        <f>TRUNC(SUMIF(N405:N405, N404, H405:H405),0)</f>
        <v>0</v>
      </c>
      <c r="I406" s="22"/>
      <c r="J406" s="25">
        <f>TRUNC(SUMIF(N405:N405, N404, J405:J405),0)</f>
        <v>61880</v>
      </c>
      <c r="K406" s="22"/>
      <c r="L406" s="25">
        <f>F406+H406+J406</f>
        <v>61880</v>
      </c>
      <c r="M406" s="19" t="s">
        <v>52</v>
      </c>
      <c r="N406" s="1" t="s">
        <v>83</v>
      </c>
      <c r="O406" s="1" t="s">
        <v>83</v>
      </c>
      <c r="P406" s="1" t="s">
        <v>52</v>
      </c>
      <c r="Q406" s="1" t="s">
        <v>52</v>
      </c>
      <c r="R406" s="1" t="s">
        <v>52</v>
      </c>
      <c r="AV406" s="1" t="s">
        <v>52</v>
      </c>
      <c r="AW406" s="1" t="s">
        <v>52</v>
      </c>
      <c r="AX406" s="1" t="s">
        <v>52</v>
      </c>
      <c r="AY406" s="1" t="s">
        <v>52</v>
      </c>
      <c r="AZ406" s="1" t="s">
        <v>52</v>
      </c>
    </row>
    <row r="407" spans="1:52" ht="30" customHeight="1" x14ac:dyDescent="0.3">
      <c r="A407" s="20"/>
      <c r="B407" s="20"/>
      <c r="C407" s="20"/>
      <c r="D407" s="20"/>
      <c r="E407" s="22"/>
      <c r="F407" s="25"/>
      <c r="G407" s="22"/>
      <c r="H407" s="25"/>
      <c r="I407" s="22"/>
      <c r="J407" s="25"/>
      <c r="K407" s="22"/>
      <c r="L407" s="25"/>
      <c r="M407" s="20"/>
    </row>
    <row r="408" spans="1:52" ht="30" customHeight="1" x14ac:dyDescent="0.3">
      <c r="A408" s="16" t="s">
        <v>1181</v>
      </c>
      <c r="B408" s="17"/>
      <c r="C408" s="17"/>
      <c r="D408" s="17"/>
      <c r="E408" s="21"/>
      <c r="F408" s="24"/>
      <c r="G408" s="21"/>
      <c r="H408" s="24"/>
      <c r="I408" s="21"/>
      <c r="J408" s="24"/>
      <c r="K408" s="21"/>
      <c r="L408" s="24"/>
      <c r="M408" s="18"/>
      <c r="N408" s="1" t="s">
        <v>584</v>
      </c>
    </row>
    <row r="409" spans="1:52" ht="30" customHeight="1" x14ac:dyDescent="0.3">
      <c r="A409" s="19" t="s">
        <v>1183</v>
      </c>
      <c r="B409" s="19" t="s">
        <v>607</v>
      </c>
      <c r="C409" s="19" t="s">
        <v>608</v>
      </c>
      <c r="D409" s="20">
        <v>0.25</v>
      </c>
      <c r="E409" s="22">
        <f>단가대비표!O93</f>
        <v>0</v>
      </c>
      <c r="F409" s="25">
        <f>TRUNC(E409*D409,1)</f>
        <v>0</v>
      </c>
      <c r="G409" s="22">
        <f>단가대비표!P93</f>
        <v>281939</v>
      </c>
      <c r="H409" s="25">
        <f>TRUNC(G409*D409,1)</f>
        <v>70484.7</v>
      </c>
      <c r="I409" s="22">
        <f>단가대비표!V93</f>
        <v>0</v>
      </c>
      <c r="J409" s="25">
        <f>TRUNC(I409*D409,1)</f>
        <v>0</v>
      </c>
      <c r="K409" s="22">
        <f>TRUNC(E409+G409+I409,1)</f>
        <v>281939</v>
      </c>
      <c r="L409" s="25">
        <f>TRUNC(F409+H409+J409,1)</f>
        <v>70484.7</v>
      </c>
      <c r="M409" s="19" t="s">
        <v>52</v>
      </c>
      <c r="N409" s="1" t="s">
        <v>584</v>
      </c>
      <c r="O409" s="1" t="s">
        <v>1184</v>
      </c>
      <c r="P409" s="1" t="s">
        <v>65</v>
      </c>
      <c r="Q409" s="1" t="s">
        <v>65</v>
      </c>
      <c r="R409" s="1" t="s">
        <v>64</v>
      </c>
      <c r="AV409" s="1" t="s">
        <v>52</v>
      </c>
      <c r="AW409" s="1" t="s">
        <v>1185</v>
      </c>
      <c r="AX409" s="1" t="s">
        <v>52</v>
      </c>
      <c r="AY409" s="1" t="s">
        <v>52</v>
      </c>
      <c r="AZ409" s="1" t="s">
        <v>52</v>
      </c>
    </row>
    <row r="410" spans="1:52" ht="30" customHeight="1" x14ac:dyDescent="0.3">
      <c r="A410" s="19" t="s">
        <v>606</v>
      </c>
      <c r="B410" s="19" t="s">
        <v>607</v>
      </c>
      <c r="C410" s="19" t="s">
        <v>608</v>
      </c>
      <c r="D410" s="20">
        <v>0.14000000000000001</v>
      </c>
      <c r="E410" s="22">
        <f>단가대비표!O91</f>
        <v>0</v>
      </c>
      <c r="F410" s="25">
        <f>TRUNC(E410*D410,1)</f>
        <v>0</v>
      </c>
      <c r="G410" s="22">
        <f>단가대비표!P91</f>
        <v>172068</v>
      </c>
      <c r="H410" s="25">
        <f>TRUNC(G410*D410,1)</f>
        <v>24089.5</v>
      </c>
      <c r="I410" s="22">
        <f>단가대비표!V91</f>
        <v>0</v>
      </c>
      <c r="J410" s="25">
        <f>TRUNC(I410*D410,1)</f>
        <v>0</v>
      </c>
      <c r="K410" s="22">
        <f>TRUNC(E410+G410+I410,1)</f>
        <v>172068</v>
      </c>
      <c r="L410" s="25">
        <f>TRUNC(F410+H410+J410,1)</f>
        <v>24089.5</v>
      </c>
      <c r="M410" s="19" t="s">
        <v>52</v>
      </c>
      <c r="N410" s="1" t="s">
        <v>584</v>
      </c>
      <c r="O410" s="1" t="s">
        <v>609</v>
      </c>
      <c r="P410" s="1" t="s">
        <v>65</v>
      </c>
      <c r="Q410" s="1" t="s">
        <v>65</v>
      </c>
      <c r="R410" s="1" t="s">
        <v>64</v>
      </c>
      <c r="AV410" s="1" t="s">
        <v>52</v>
      </c>
      <c r="AW410" s="1" t="s">
        <v>1186</v>
      </c>
      <c r="AX410" s="1" t="s">
        <v>52</v>
      </c>
      <c r="AY410" s="1" t="s">
        <v>52</v>
      </c>
      <c r="AZ410" s="1" t="s">
        <v>52</v>
      </c>
    </row>
    <row r="411" spans="1:52" ht="30" customHeight="1" x14ac:dyDescent="0.3">
      <c r="A411" s="19" t="s">
        <v>586</v>
      </c>
      <c r="B411" s="19" t="s">
        <v>52</v>
      </c>
      <c r="C411" s="19" t="s">
        <v>52</v>
      </c>
      <c r="D411" s="20"/>
      <c r="E411" s="22"/>
      <c r="F411" s="25">
        <f>TRUNC(SUMIF(N409:N410, N408, F409:F410),0)</f>
        <v>0</v>
      </c>
      <c r="G411" s="22"/>
      <c r="H411" s="25">
        <f>TRUNC(SUMIF(N409:N410, N408, H409:H410),0)</f>
        <v>94574</v>
      </c>
      <c r="I411" s="22"/>
      <c r="J411" s="25">
        <f>TRUNC(SUMIF(N409:N410, N408, J409:J410),0)</f>
        <v>0</v>
      </c>
      <c r="K411" s="22"/>
      <c r="L411" s="25">
        <f>F411+H411+J411</f>
        <v>94574</v>
      </c>
      <c r="M411" s="19" t="s">
        <v>52</v>
      </c>
      <c r="N411" s="1" t="s">
        <v>83</v>
      </c>
      <c r="O411" s="1" t="s">
        <v>83</v>
      </c>
      <c r="P411" s="1" t="s">
        <v>52</v>
      </c>
      <c r="Q411" s="1" t="s">
        <v>52</v>
      </c>
      <c r="R411" s="1" t="s">
        <v>52</v>
      </c>
      <c r="AV411" s="1" t="s">
        <v>52</v>
      </c>
      <c r="AW411" s="1" t="s">
        <v>52</v>
      </c>
      <c r="AX411" s="1" t="s">
        <v>52</v>
      </c>
      <c r="AY411" s="1" t="s">
        <v>52</v>
      </c>
      <c r="AZ411" s="1" t="s">
        <v>52</v>
      </c>
    </row>
    <row r="412" spans="1:52" ht="30" customHeight="1" x14ac:dyDescent="0.3">
      <c r="A412" s="20"/>
      <c r="B412" s="20"/>
      <c r="C412" s="20"/>
      <c r="D412" s="20"/>
      <c r="E412" s="22"/>
      <c r="F412" s="25"/>
      <c r="G412" s="22"/>
      <c r="H412" s="25"/>
      <c r="I412" s="22"/>
      <c r="J412" s="25"/>
      <c r="K412" s="22"/>
      <c r="L412" s="25"/>
      <c r="M412" s="20"/>
    </row>
    <row r="413" spans="1:52" ht="30" customHeight="1" x14ac:dyDescent="0.3">
      <c r="A413" s="16" t="s">
        <v>1187</v>
      </c>
      <c r="B413" s="17"/>
      <c r="C413" s="17"/>
      <c r="D413" s="17"/>
      <c r="E413" s="21"/>
      <c r="F413" s="24"/>
      <c r="G413" s="21"/>
      <c r="H413" s="24"/>
      <c r="I413" s="21"/>
      <c r="J413" s="24"/>
      <c r="K413" s="21"/>
      <c r="L413" s="24"/>
      <c r="M413" s="18"/>
      <c r="N413" s="1" t="s">
        <v>602</v>
      </c>
    </row>
    <row r="414" spans="1:52" ht="30" customHeight="1" x14ac:dyDescent="0.3">
      <c r="A414" s="19" t="s">
        <v>1183</v>
      </c>
      <c r="B414" s="19" t="s">
        <v>607</v>
      </c>
      <c r="C414" s="19" t="s">
        <v>608</v>
      </c>
      <c r="D414" s="20">
        <v>0.41</v>
      </c>
      <c r="E414" s="22">
        <f>단가대비표!O93</f>
        <v>0</v>
      </c>
      <c r="F414" s="25">
        <f>TRUNC(E414*D414,1)</f>
        <v>0</v>
      </c>
      <c r="G414" s="22">
        <f>단가대비표!P93</f>
        <v>281939</v>
      </c>
      <c r="H414" s="25">
        <f>TRUNC(G414*D414,1)</f>
        <v>115594.9</v>
      </c>
      <c r="I414" s="22">
        <f>단가대비표!V93</f>
        <v>0</v>
      </c>
      <c r="J414" s="25">
        <f>TRUNC(I414*D414,1)</f>
        <v>0</v>
      </c>
      <c r="K414" s="22">
        <f>TRUNC(E414+G414+I414,1)</f>
        <v>281939</v>
      </c>
      <c r="L414" s="25">
        <f>TRUNC(F414+H414+J414,1)</f>
        <v>115594.9</v>
      </c>
      <c r="M414" s="19" t="s">
        <v>52</v>
      </c>
      <c r="N414" s="1" t="s">
        <v>602</v>
      </c>
      <c r="O414" s="1" t="s">
        <v>1184</v>
      </c>
      <c r="P414" s="1" t="s">
        <v>65</v>
      </c>
      <c r="Q414" s="1" t="s">
        <v>65</v>
      </c>
      <c r="R414" s="1" t="s">
        <v>64</v>
      </c>
      <c r="AV414" s="1" t="s">
        <v>52</v>
      </c>
      <c r="AW414" s="1" t="s">
        <v>1188</v>
      </c>
      <c r="AX414" s="1" t="s">
        <v>52</v>
      </c>
      <c r="AY414" s="1" t="s">
        <v>52</v>
      </c>
      <c r="AZ414" s="1" t="s">
        <v>52</v>
      </c>
    </row>
    <row r="415" spans="1:52" ht="30" customHeight="1" x14ac:dyDescent="0.3">
      <c r="A415" s="19" t="s">
        <v>606</v>
      </c>
      <c r="B415" s="19" t="s">
        <v>607</v>
      </c>
      <c r="C415" s="19" t="s">
        <v>608</v>
      </c>
      <c r="D415" s="20">
        <v>0.24</v>
      </c>
      <c r="E415" s="22">
        <f>단가대비표!O91</f>
        <v>0</v>
      </c>
      <c r="F415" s="25">
        <f>TRUNC(E415*D415,1)</f>
        <v>0</v>
      </c>
      <c r="G415" s="22">
        <f>단가대비표!P91</f>
        <v>172068</v>
      </c>
      <c r="H415" s="25">
        <f>TRUNC(G415*D415,1)</f>
        <v>41296.300000000003</v>
      </c>
      <c r="I415" s="22">
        <f>단가대비표!V91</f>
        <v>0</v>
      </c>
      <c r="J415" s="25">
        <f>TRUNC(I415*D415,1)</f>
        <v>0</v>
      </c>
      <c r="K415" s="22">
        <f>TRUNC(E415+G415+I415,1)</f>
        <v>172068</v>
      </c>
      <c r="L415" s="25">
        <f>TRUNC(F415+H415+J415,1)</f>
        <v>41296.300000000003</v>
      </c>
      <c r="M415" s="19" t="s">
        <v>52</v>
      </c>
      <c r="N415" s="1" t="s">
        <v>602</v>
      </c>
      <c r="O415" s="1" t="s">
        <v>609</v>
      </c>
      <c r="P415" s="1" t="s">
        <v>65</v>
      </c>
      <c r="Q415" s="1" t="s">
        <v>65</v>
      </c>
      <c r="R415" s="1" t="s">
        <v>64</v>
      </c>
      <c r="AV415" s="1" t="s">
        <v>52</v>
      </c>
      <c r="AW415" s="1" t="s">
        <v>1189</v>
      </c>
      <c r="AX415" s="1" t="s">
        <v>52</v>
      </c>
      <c r="AY415" s="1" t="s">
        <v>52</v>
      </c>
      <c r="AZ415" s="1" t="s">
        <v>52</v>
      </c>
    </row>
    <row r="416" spans="1:52" ht="30" customHeight="1" x14ac:dyDescent="0.3">
      <c r="A416" s="19" t="s">
        <v>586</v>
      </c>
      <c r="B416" s="19" t="s">
        <v>52</v>
      </c>
      <c r="C416" s="19" t="s">
        <v>52</v>
      </c>
      <c r="D416" s="20"/>
      <c r="E416" s="22"/>
      <c r="F416" s="25">
        <f>TRUNC(SUMIF(N414:N415, N413, F414:F415),0)</f>
        <v>0</v>
      </c>
      <c r="G416" s="22"/>
      <c r="H416" s="25">
        <f>TRUNC(SUMIF(N414:N415, N413, H414:H415),0)</f>
        <v>156891</v>
      </c>
      <c r="I416" s="22"/>
      <c r="J416" s="25">
        <f>TRUNC(SUMIF(N414:N415, N413, J414:J415),0)</f>
        <v>0</v>
      </c>
      <c r="K416" s="22"/>
      <c r="L416" s="25">
        <f>F416+H416+J416</f>
        <v>156891</v>
      </c>
      <c r="M416" s="19" t="s">
        <v>52</v>
      </c>
      <c r="N416" s="1" t="s">
        <v>83</v>
      </c>
      <c r="O416" s="1" t="s">
        <v>83</v>
      </c>
      <c r="P416" s="1" t="s">
        <v>52</v>
      </c>
      <c r="Q416" s="1" t="s">
        <v>52</v>
      </c>
      <c r="R416" s="1" t="s">
        <v>52</v>
      </c>
      <c r="AV416" s="1" t="s">
        <v>52</v>
      </c>
      <c r="AW416" s="1" t="s">
        <v>52</v>
      </c>
      <c r="AX416" s="1" t="s">
        <v>52</v>
      </c>
      <c r="AY416" s="1" t="s">
        <v>52</v>
      </c>
      <c r="AZ416" s="1" t="s">
        <v>52</v>
      </c>
    </row>
    <row r="417" spans="1:52" ht="30" customHeight="1" x14ac:dyDescent="0.3">
      <c r="A417" s="20"/>
      <c r="B417" s="20"/>
      <c r="C417" s="20"/>
      <c r="D417" s="20"/>
      <c r="E417" s="22"/>
      <c r="F417" s="25"/>
      <c r="G417" s="22"/>
      <c r="H417" s="25"/>
      <c r="I417" s="22"/>
      <c r="J417" s="25"/>
      <c r="K417" s="22"/>
      <c r="L417" s="25"/>
      <c r="M417" s="20"/>
    </row>
    <row r="418" spans="1:52" ht="30" customHeight="1" x14ac:dyDescent="0.3">
      <c r="A418" s="16" t="s">
        <v>1190</v>
      </c>
      <c r="B418" s="17"/>
      <c r="C418" s="17"/>
      <c r="D418" s="17"/>
      <c r="E418" s="21"/>
      <c r="F418" s="24"/>
      <c r="G418" s="21"/>
      <c r="H418" s="24"/>
      <c r="I418" s="21"/>
      <c r="J418" s="24"/>
      <c r="K418" s="21"/>
      <c r="L418" s="24"/>
      <c r="M418" s="18"/>
      <c r="N418" s="1" t="s">
        <v>639</v>
      </c>
    </row>
    <row r="419" spans="1:52" ht="30" customHeight="1" x14ac:dyDescent="0.3">
      <c r="A419" s="19" t="s">
        <v>635</v>
      </c>
      <c r="B419" s="19" t="s">
        <v>636</v>
      </c>
      <c r="C419" s="19" t="s">
        <v>61</v>
      </c>
      <c r="D419" s="20">
        <v>0.20849999999999999</v>
      </c>
      <c r="E419" s="22">
        <f>단가대비표!O5</f>
        <v>0</v>
      </c>
      <c r="F419" s="25">
        <f>TRUNC(E419*D419,1)</f>
        <v>0</v>
      </c>
      <c r="G419" s="22">
        <f>단가대비표!P5</f>
        <v>0</v>
      </c>
      <c r="H419" s="25">
        <f>TRUNC(G419*D419,1)</f>
        <v>0</v>
      </c>
      <c r="I419" s="22">
        <f>단가대비표!V5</f>
        <v>66538</v>
      </c>
      <c r="J419" s="25">
        <f>TRUNC(I419*D419,1)</f>
        <v>13873.1</v>
      </c>
      <c r="K419" s="22">
        <f t="shared" ref="K419:L422" si="62">TRUNC(E419+G419+I419,1)</f>
        <v>66538</v>
      </c>
      <c r="L419" s="25">
        <f t="shared" si="62"/>
        <v>13873.1</v>
      </c>
      <c r="M419" s="19" t="s">
        <v>1193</v>
      </c>
      <c r="N419" s="1" t="s">
        <v>639</v>
      </c>
      <c r="O419" s="1" t="s">
        <v>1194</v>
      </c>
      <c r="P419" s="1" t="s">
        <v>65</v>
      </c>
      <c r="Q419" s="1" t="s">
        <v>65</v>
      </c>
      <c r="R419" s="1" t="s">
        <v>64</v>
      </c>
      <c r="AV419" s="1" t="s">
        <v>52</v>
      </c>
      <c r="AW419" s="1" t="s">
        <v>1195</v>
      </c>
      <c r="AX419" s="1" t="s">
        <v>52</v>
      </c>
      <c r="AY419" s="1" t="s">
        <v>52</v>
      </c>
      <c r="AZ419" s="1" t="s">
        <v>52</v>
      </c>
    </row>
    <row r="420" spans="1:52" ht="30" customHeight="1" x14ac:dyDescent="0.3">
      <c r="A420" s="19" t="s">
        <v>1196</v>
      </c>
      <c r="B420" s="19" t="s">
        <v>1197</v>
      </c>
      <c r="C420" s="19" t="s">
        <v>714</v>
      </c>
      <c r="D420" s="20">
        <v>5</v>
      </c>
      <c r="E420" s="22">
        <f>단가대비표!O22</f>
        <v>1334</v>
      </c>
      <c r="F420" s="25">
        <f>TRUNC(E420*D420,1)</f>
        <v>6670</v>
      </c>
      <c r="G420" s="22">
        <f>단가대비표!P22</f>
        <v>0</v>
      </c>
      <c r="H420" s="25">
        <f>TRUNC(G420*D420,1)</f>
        <v>0</v>
      </c>
      <c r="I420" s="22">
        <f>단가대비표!V22</f>
        <v>0</v>
      </c>
      <c r="J420" s="25">
        <f>TRUNC(I420*D420,1)</f>
        <v>0</v>
      </c>
      <c r="K420" s="22">
        <f t="shared" si="62"/>
        <v>1334</v>
      </c>
      <c r="L420" s="25">
        <f t="shared" si="62"/>
        <v>6670</v>
      </c>
      <c r="M420" s="19" t="s">
        <v>52</v>
      </c>
      <c r="N420" s="1" t="s">
        <v>639</v>
      </c>
      <c r="O420" s="1" t="s">
        <v>1198</v>
      </c>
      <c r="P420" s="1" t="s">
        <v>65</v>
      </c>
      <c r="Q420" s="1" t="s">
        <v>65</v>
      </c>
      <c r="R420" s="1" t="s">
        <v>64</v>
      </c>
      <c r="V420">
        <v>1</v>
      </c>
      <c r="AV420" s="1" t="s">
        <v>52</v>
      </c>
      <c r="AW420" s="1" t="s">
        <v>1199</v>
      </c>
      <c r="AX420" s="1" t="s">
        <v>52</v>
      </c>
      <c r="AY420" s="1" t="s">
        <v>52</v>
      </c>
      <c r="AZ420" s="1" t="s">
        <v>52</v>
      </c>
    </row>
    <row r="421" spans="1:52" ht="30" customHeight="1" x14ac:dyDescent="0.3">
      <c r="A421" s="19" t="s">
        <v>765</v>
      </c>
      <c r="B421" s="19" t="s">
        <v>1200</v>
      </c>
      <c r="C421" s="19" t="s">
        <v>429</v>
      </c>
      <c r="D421" s="20">
        <v>1</v>
      </c>
      <c r="E421" s="22">
        <f>TRUNC(SUMIF(V419:V422, RIGHTB(O421, 1), F419:F422)*U421, 2)</f>
        <v>1400.7</v>
      </c>
      <c r="F421" s="25">
        <f>TRUNC(E421*D421,1)</f>
        <v>1400.7</v>
      </c>
      <c r="G421" s="22">
        <v>0</v>
      </c>
      <c r="H421" s="25">
        <f>TRUNC(G421*D421,1)</f>
        <v>0</v>
      </c>
      <c r="I421" s="22">
        <v>0</v>
      </c>
      <c r="J421" s="25">
        <f>TRUNC(I421*D421,1)</f>
        <v>0</v>
      </c>
      <c r="K421" s="22">
        <f t="shared" si="62"/>
        <v>1400.7</v>
      </c>
      <c r="L421" s="25">
        <f t="shared" si="62"/>
        <v>1400.7</v>
      </c>
      <c r="M421" s="19" t="s">
        <v>52</v>
      </c>
      <c r="N421" s="1" t="s">
        <v>639</v>
      </c>
      <c r="O421" s="1" t="s">
        <v>653</v>
      </c>
      <c r="P421" s="1" t="s">
        <v>65</v>
      </c>
      <c r="Q421" s="1" t="s">
        <v>65</v>
      </c>
      <c r="R421" s="1" t="s">
        <v>65</v>
      </c>
      <c r="S421">
        <v>0</v>
      </c>
      <c r="T421">
        <v>0</v>
      </c>
      <c r="U421">
        <v>0.21</v>
      </c>
      <c r="AV421" s="1" t="s">
        <v>52</v>
      </c>
      <c r="AW421" s="1" t="s">
        <v>1201</v>
      </c>
      <c r="AX421" s="1" t="s">
        <v>52</v>
      </c>
      <c r="AY421" s="1" t="s">
        <v>52</v>
      </c>
      <c r="AZ421" s="1" t="s">
        <v>52</v>
      </c>
    </row>
    <row r="422" spans="1:52" ht="30" customHeight="1" x14ac:dyDescent="0.3">
      <c r="A422" s="19" t="s">
        <v>1202</v>
      </c>
      <c r="B422" s="19" t="s">
        <v>607</v>
      </c>
      <c r="C422" s="19" t="s">
        <v>608</v>
      </c>
      <c r="D422" s="20">
        <v>1</v>
      </c>
      <c r="E422" s="22">
        <f>TRUNC(단가대비표!O108*1/8*16/12*25/20, 1)</f>
        <v>0</v>
      </c>
      <c r="F422" s="25">
        <f>TRUNC(E422*D422,1)</f>
        <v>0</v>
      </c>
      <c r="G422" s="22">
        <f>TRUNC(단가대비표!P108*1/8*16/12*25/20, 1)</f>
        <v>59020.2</v>
      </c>
      <c r="H422" s="25">
        <f>TRUNC(G422*D422,1)</f>
        <v>59020.2</v>
      </c>
      <c r="I422" s="22">
        <f>TRUNC(단가대비표!V108*1/8*16/12*25/20, 1)</f>
        <v>0</v>
      </c>
      <c r="J422" s="25">
        <f>TRUNC(I422*D422,1)</f>
        <v>0</v>
      </c>
      <c r="K422" s="22">
        <f t="shared" si="62"/>
        <v>59020.2</v>
      </c>
      <c r="L422" s="25">
        <f t="shared" si="62"/>
        <v>59020.2</v>
      </c>
      <c r="M422" s="19" t="s">
        <v>52</v>
      </c>
      <c r="N422" s="1" t="s">
        <v>639</v>
      </c>
      <c r="O422" s="1" t="s">
        <v>1203</v>
      </c>
      <c r="P422" s="1" t="s">
        <v>65</v>
      </c>
      <c r="Q422" s="1" t="s">
        <v>65</v>
      </c>
      <c r="R422" s="1" t="s">
        <v>64</v>
      </c>
      <c r="AV422" s="1" t="s">
        <v>52</v>
      </c>
      <c r="AW422" s="1" t="s">
        <v>1204</v>
      </c>
      <c r="AX422" s="1" t="s">
        <v>64</v>
      </c>
      <c r="AY422" s="1" t="s">
        <v>52</v>
      </c>
      <c r="AZ422" s="1" t="s">
        <v>52</v>
      </c>
    </row>
    <row r="423" spans="1:52" ht="30" customHeight="1" x14ac:dyDescent="0.3">
      <c r="A423" s="19" t="s">
        <v>586</v>
      </c>
      <c r="B423" s="19" t="s">
        <v>52</v>
      </c>
      <c r="C423" s="19" t="s">
        <v>52</v>
      </c>
      <c r="D423" s="20"/>
      <c r="E423" s="22"/>
      <c r="F423" s="25">
        <f>TRUNC(SUMIF(N419:N422, N418, F419:F422),0)</f>
        <v>8070</v>
      </c>
      <c r="G423" s="22"/>
      <c r="H423" s="25">
        <f>TRUNC(SUMIF(N419:N422, N418, H419:H422),0)</f>
        <v>59020</v>
      </c>
      <c r="I423" s="22"/>
      <c r="J423" s="25">
        <f>TRUNC(SUMIF(N419:N422, N418, J419:J422),0)</f>
        <v>13873</v>
      </c>
      <c r="K423" s="22"/>
      <c r="L423" s="25">
        <f>F423+H423+J423</f>
        <v>80963</v>
      </c>
      <c r="M423" s="19" t="s">
        <v>52</v>
      </c>
      <c r="N423" s="1" t="s">
        <v>83</v>
      </c>
      <c r="O423" s="1" t="s">
        <v>83</v>
      </c>
      <c r="P423" s="1" t="s">
        <v>52</v>
      </c>
      <c r="Q423" s="1" t="s">
        <v>52</v>
      </c>
      <c r="R423" s="1" t="s">
        <v>52</v>
      </c>
      <c r="AV423" s="1" t="s">
        <v>52</v>
      </c>
      <c r="AW423" s="1" t="s">
        <v>52</v>
      </c>
      <c r="AX423" s="1" t="s">
        <v>52</v>
      </c>
      <c r="AY423" s="1" t="s">
        <v>52</v>
      </c>
      <c r="AZ423" s="1" t="s">
        <v>52</v>
      </c>
    </row>
    <row r="424" spans="1:52" ht="30" customHeight="1" x14ac:dyDescent="0.3">
      <c r="A424" s="20"/>
      <c r="B424" s="20"/>
      <c r="C424" s="20"/>
      <c r="D424" s="20"/>
      <c r="E424" s="22"/>
      <c r="F424" s="25"/>
      <c r="G424" s="22"/>
      <c r="H424" s="25"/>
      <c r="I424" s="22"/>
      <c r="J424" s="25"/>
      <c r="K424" s="22"/>
      <c r="L424" s="25"/>
      <c r="M424" s="20"/>
    </row>
    <row r="425" spans="1:52" ht="30" customHeight="1" x14ac:dyDescent="0.3">
      <c r="A425" s="16" t="s">
        <v>1205</v>
      </c>
      <c r="B425" s="17"/>
      <c r="C425" s="17"/>
      <c r="D425" s="17"/>
      <c r="E425" s="21"/>
      <c r="F425" s="24"/>
      <c r="G425" s="21"/>
      <c r="H425" s="24"/>
      <c r="I425" s="21"/>
      <c r="J425" s="24"/>
      <c r="K425" s="21"/>
      <c r="L425" s="24"/>
      <c r="M425" s="18"/>
      <c r="N425" s="1" t="s">
        <v>644</v>
      </c>
    </row>
    <row r="426" spans="1:52" ht="30" customHeight="1" x14ac:dyDescent="0.3">
      <c r="A426" s="19" t="s">
        <v>641</v>
      </c>
      <c r="B426" s="19" t="s">
        <v>642</v>
      </c>
      <c r="C426" s="19" t="s">
        <v>61</v>
      </c>
      <c r="D426" s="20">
        <v>0.21129999999999999</v>
      </c>
      <c r="E426" s="22">
        <f>단가대비표!O9</f>
        <v>0</v>
      </c>
      <c r="F426" s="25">
        <f>TRUNC(E426*D426,1)</f>
        <v>0</v>
      </c>
      <c r="G426" s="22">
        <f>단가대비표!P9</f>
        <v>0</v>
      </c>
      <c r="H426" s="25">
        <f>TRUNC(G426*D426,1)</f>
        <v>0</v>
      </c>
      <c r="I426" s="22">
        <f>단가대비표!V9</f>
        <v>47263</v>
      </c>
      <c r="J426" s="25">
        <f>TRUNC(I426*D426,1)</f>
        <v>9986.6</v>
      </c>
      <c r="K426" s="22">
        <f t="shared" ref="K426:L429" si="63">TRUNC(E426+G426+I426,1)</f>
        <v>47263</v>
      </c>
      <c r="L426" s="25">
        <f t="shared" si="63"/>
        <v>9986.6</v>
      </c>
      <c r="M426" s="19" t="s">
        <v>1193</v>
      </c>
      <c r="N426" s="1" t="s">
        <v>644</v>
      </c>
      <c r="O426" s="1" t="s">
        <v>1207</v>
      </c>
      <c r="P426" s="1" t="s">
        <v>65</v>
      </c>
      <c r="Q426" s="1" t="s">
        <v>65</v>
      </c>
      <c r="R426" s="1" t="s">
        <v>64</v>
      </c>
      <c r="AV426" s="1" t="s">
        <v>52</v>
      </c>
      <c r="AW426" s="1" t="s">
        <v>1208</v>
      </c>
      <c r="AX426" s="1" t="s">
        <v>52</v>
      </c>
      <c r="AY426" s="1" t="s">
        <v>52</v>
      </c>
      <c r="AZ426" s="1" t="s">
        <v>52</v>
      </c>
    </row>
    <row r="427" spans="1:52" ht="30" customHeight="1" x14ac:dyDescent="0.3">
      <c r="A427" s="19" t="s">
        <v>1196</v>
      </c>
      <c r="B427" s="19" t="s">
        <v>1197</v>
      </c>
      <c r="C427" s="19" t="s">
        <v>714</v>
      </c>
      <c r="D427" s="20">
        <v>9.3000000000000007</v>
      </c>
      <c r="E427" s="22">
        <f>단가대비표!O22</f>
        <v>1334</v>
      </c>
      <c r="F427" s="25">
        <f>TRUNC(E427*D427,1)</f>
        <v>12406.2</v>
      </c>
      <c r="G427" s="22">
        <f>단가대비표!P22</f>
        <v>0</v>
      </c>
      <c r="H427" s="25">
        <f>TRUNC(G427*D427,1)</f>
        <v>0</v>
      </c>
      <c r="I427" s="22">
        <f>단가대비표!V22</f>
        <v>0</v>
      </c>
      <c r="J427" s="25">
        <f>TRUNC(I427*D427,1)</f>
        <v>0</v>
      </c>
      <c r="K427" s="22">
        <f t="shared" si="63"/>
        <v>1334</v>
      </c>
      <c r="L427" s="25">
        <f t="shared" si="63"/>
        <v>12406.2</v>
      </c>
      <c r="M427" s="19" t="s">
        <v>52</v>
      </c>
      <c r="N427" s="1" t="s">
        <v>644</v>
      </c>
      <c r="O427" s="1" t="s">
        <v>1198</v>
      </c>
      <c r="P427" s="1" t="s">
        <v>65</v>
      </c>
      <c r="Q427" s="1" t="s">
        <v>65</v>
      </c>
      <c r="R427" s="1" t="s">
        <v>64</v>
      </c>
      <c r="V427">
        <v>1</v>
      </c>
      <c r="AV427" s="1" t="s">
        <v>52</v>
      </c>
      <c r="AW427" s="1" t="s">
        <v>1209</v>
      </c>
      <c r="AX427" s="1" t="s">
        <v>52</v>
      </c>
      <c r="AY427" s="1" t="s">
        <v>52</v>
      </c>
      <c r="AZ427" s="1" t="s">
        <v>52</v>
      </c>
    </row>
    <row r="428" spans="1:52" ht="30" customHeight="1" x14ac:dyDescent="0.3">
      <c r="A428" s="19" t="s">
        <v>765</v>
      </c>
      <c r="B428" s="19" t="s">
        <v>1210</v>
      </c>
      <c r="C428" s="19" t="s">
        <v>429</v>
      </c>
      <c r="D428" s="20">
        <v>1</v>
      </c>
      <c r="E428" s="22">
        <f>TRUNC(SUMIF(V426:V429, RIGHTB(O428, 1), F426:F429)*U428, 2)</f>
        <v>3721.86</v>
      </c>
      <c r="F428" s="25">
        <f>TRUNC(E428*D428,1)</f>
        <v>3721.8</v>
      </c>
      <c r="G428" s="22">
        <v>0</v>
      </c>
      <c r="H428" s="25">
        <f>TRUNC(G428*D428,1)</f>
        <v>0</v>
      </c>
      <c r="I428" s="22">
        <v>0</v>
      </c>
      <c r="J428" s="25">
        <f>TRUNC(I428*D428,1)</f>
        <v>0</v>
      </c>
      <c r="K428" s="22">
        <f t="shared" si="63"/>
        <v>3721.8</v>
      </c>
      <c r="L428" s="25">
        <f t="shared" si="63"/>
        <v>3721.8</v>
      </c>
      <c r="M428" s="19" t="s">
        <v>52</v>
      </c>
      <c r="N428" s="1" t="s">
        <v>644</v>
      </c>
      <c r="O428" s="1" t="s">
        <v>653</v>
      </c>
      <c r="P428" s="1" t="s">
        <v>65</v>
      </c>
      <c r="Q428" s="1" t="s">
        <v>65</v>
      </c>
      <c r="R428" s="1" t="s">
        <v>65</v>
      </c>
      <c r="S428">
        <v>0</v>
      </c>
      <c r="T428">
        <v>0</v>
      </c>
      <c r="U428">
        <v>0.3</v>
      </c>
      <c r="AV428" s="1" t="s">
        <v>52</v>
      </c>
      <c r="AW428" s="1" t="s">
        <v>1211</v>
      </c>
      <c r="AX428" s="1" t="s">
        <v>52</v>
      </c>
      <c r="AY428" s="1" t="s">
        <v>52</v>
      </c>
      <c r="AZ428" s="1" t="s">
        <v>52</v>
      </c>
    </row>
    <row r="429" spans="1:52" ht="30" customHeight="1" x14ac:dyDescent="0.3">
      <c r="A429" s="19" t="s">
        <v>1212</v>
      </c>
      <c r="B429" s="19" t="s">
        <v>607</v>
      </c>
      <c r="C429" s="19" t="s">
        <v>608</v>
      </c>
      <c r="D429" s="20">
        <v>1</v>
      </c>
      <c r="E429" s="22">
        <f>TRUNC(단가대비표!O109*1/8*16/12*25/20, 1)</f>
        <v>0</v>
      </c>
      <c r="F429" s="25">
        <f>TRUNC(E429*D429,1)</f>
        <v>0</v>
      </c>
      <c r="G429" s="22">
        <f>TRUNC(단가대비표!P109*1/8*16/12*25/20, 1)</f>
        <v>49778.3</v>
      </c>
      <c r="H429" s="25">
        <f>TRUNC(G429*D429,1)</f>
        <v>49778.3</v>
      </c>
      <c r="I429" s="22">
        <f>TRUNC(단가대비표!V109*1/8*16/12*25/20, 1)</f>
        <v>0</v>
      </c>
      <c r="J429" s="25">
        <f>TRUNC(I429*D429,1)</f>
        <v>0</v>
      </c>
      <c r="K429" s="22">
        <f t="shared" si="63"/>
        <v>49778.3</v>
      </c>
      <c r="L429" s="25">
        <f t="shared" si="63"/>
        <v>49778.3</v>
      </c>
      <c r="M429" s="19" t="s">
        <v>52</v>
      </c>
      <c r="N429" s="1" t="s">
        <v>644</v>
      </c>
      <c r="O429" s="1" t="s">
        <v>1213</v>
      </c>
      <c r="P429" s="1" t="s">
        <v>65</v>
      </c>
      <c r="Q429" s="1" t="s">
        <v>65</v>
      </c>
      <c r="R429" s="1" t="s">
        <v>64</v>
      </c>
      <c r="AV429" s="1" t="s">
        <v>52</v>
      </c>
      <c r="AW429" s="1" t="s">
        <v>1214</v>
      </c>
      <c r="AX429" s="1" t="s">
        <v>64</v>
      </c>
      <c r="AY429" s="1" t="s">
        <v>52</v>
      </c>
      <c r="AZ429" s="1" t="s">
        <v>52</v>
      </c>
    </row>
    <row r="430" spans="1:52" ht="30" customHeight="1" x14ac:dyDescent="0.3">
      <c r="A430" s="19" t="s">
        <v>586</v>
      </c>
      <c r="B430" s="19" t="s">
        <v>52</v>
      </c>
      <c r="C430" s="19" t="s">
        <v>52</v>
      </c>
      <c r="D430" s="20"/>
      <c r="E430" s="22"/>
      <c r="F430" s="25">
        <f>TRUNC(SUMIF(N426:N429, N425, F426:F429),0)</f>
        <v>16128</v>
      </c>
      <c r="G430" s="22"/>
      <c r="H430" s="25">
        <f>TRUNC(SUMIF(N426:N429, N425, H426:H429),0)</f>
        <v>49778</v>
      </c>
      <c r="I430" s="22"/>
      <c r="J430" s="25">
        <f>TRUNC(SUMIF(N426:N429, N425, J426:J429),0)</f>
        <v>9986</v>
      </c>
      <c r="K430" s="22"/>
      <c r="L430" s="25">
        <f>F430+H430+J430</f>
        <v>75892</v>
      </c>
      <c r="M430" s="19" t="s">
        <v>52</v>
      </c>
      <c r="N430" s="1" t="s">
        <v>83</v>
      </c>
      <c r="O430" s="1" t="s">
        <v>83</v>
      </c>
      <c r="P430" s="1" t="s">
        <v>52</v>
      </c>
      <c r="Q430" s="1" t="s">
        <v>52</v>
      </c>
      <c r="R430" s="1" t="s">
        <v>52</v>
      </c>
      <c r="AV430" s="1" t="s">
        <v>52</v>
      </c>
      <c r="AW430" s="1" t="s">
        <v>52</v>
      </c>
      <c r="AX430" s="1" t="s">
        <v>52</v>
      </c>
      <c r="AY430" s="1" t="s">
        <v>52</v>
      </c>
      <c r="AZ430" s="1" t="s">
        <v>52</v>
      </c>
    </row>
    <row r="431" spans="1:52" ht="30" customHeight="1" x14ac:dyDescent="0.3">
      <c r="A431" s="20"/>
      <c r="B431" s="20"/>
      <c r="C431" s="20"/>
      <c r="D431" s="20"/>
      <c r="E431" s="22"/>
      <c r="F431" s="25"/>
      <c r="G431" s="22"/>
      <c r="H431" s="25"/>
      <c r="I431" s="22"/>
      <c r="J431" s="25"/>
      <c r="K431" s="22"/>
      <c r="L431" s="25"/>
      <c r="M431" s="20"/>
    </row>
    <row r="432" spans="1:52" ht="30" customHeight="1" x14ac:dyDescent="0.3">
      <c r="A432" s="16" t="s">
        <v>1215</v>
      </c>
      <c r="B432" s="17"/>
      <c r="C432" s="17"/>
      <c r="D432" s="17"/>
      <c r="E432" s="21"/>
      <c r="F432" s="24"/>
      <c r="G432" s="21"/>
      <c r="H432" s="24"/>
      <c r="I432" s="21"/>
      <c r="J432" s="24"/>
      <c r="K432" s="21"/>
      <c r="L432" s="24"/>
      <c r="M432" s="18"/>
      <c r="N432" s="1" t="s">
        <v>649</v>
      </c>
    </row>
    <row r="433" spans="1:52" ht="30" customHeight="1" x14ac:dyDescent="0.3">
      <c r="A433" s="19" t="s">
        <v>646</v>
      </c>
      <c r="B433" s="19" t="s">
        <v>647</v>
      </c>
      <c r="C433" s="19" t="s">
        <v>61</v>
      </c>
      <c r="D433" s="20">
        <v>0.28249999999999997</v>
      </c>
      <c r="E433" s="22">
        <f>단가대비표!O7</f>
        <v>0</v>
      </c>
      <c r="F433" s="25">
        <f>TRUNC(E433*D433,1)</f>
        <v>0</v>
      </c>
      <c r="G433" s="22">
        <f>단가대비표!P7</f>
        <v>0</v>
      </c>
      <c r="H433" s="25">
        <f>TRUNC(G433*D433,1)</f>
        <v>0</v>
      </c>
      <c r="I433" s="22">
        <f>단가대비표!V7</f>
        <v>6966</v>
      </c>
      <c r="J433" s="25">
        <f>TRUNC(I433*D433,1)</f>
        <v>1967.8</v>
      </c>
      <c r="K433" s="22">
        <f t="shared" ref="K433:L436" si="64">TRUNC(E433+G433+I433,1)</f>
        <v>6966</v>
      </c>
      <c r="L433" s="25">
        <f t="shared" si="64"/>
        <v>1967.8</v>
      </c>
      <c r="M433" s="19" t="s">
        <v>1193</v>
      </c>
      <c r="N433" s="1" t="s">
        <v>649</v>
      </c>
      <c r="O433" s="1" t="s">
        <v>1217</v>
      </c>
      <c r="P433" s="1" t="s">
        <v>65</v>
      </c>
      <c r="Q433" s="1" t="s">
        <v>65</v>
      </c>
      <c r="R433" s="1" t="s">
        <v>64</v>
      </c>
      <c r="AV433" s="1" t="s">
        <v>52</v>
      </c>
      <c r="AW433" s="1" t="s">
        <v>1218</v>
      </c>
      <c r="AX433" s="1" t="s">
        <v>52</v>
      </c>
      <c r="AY433" s="1" t="s">
        <v>52</v>
      </c>
      <c r="AZ433" s="1" t="s">
        <v>52</v>
      </c>
    </row>
    <row r="434" spans="1:52" ht="30" customHeight="1" x14ac:dyDescent="0.3">
      <c r="A434" s="19" t="s">
        <v>1196</v>
      </c>
      <c r="B434" s="19" t="s">
        <v>1197</v>
      </c>
      <c r="C434" s="19" t="s">
        <v>714</v>
      </c>
      <c r="D434" s="20">
        <v>2.2000000000000002</v>
      </c>
      <c r="E434" s="22">
        <f>단가대비표!O22</f>
        <v>1334</v>
      </c>
      <c r="F434" s="25">
        <f>TRUNC(E434*D434,1)</f>
        <v>2934.8</v>
      </c>
      <c r="G434" s="22">
        <f>단가대비표!P22</f>
        <v>0</v>
      </c>
      <c r="H434" s="25">
        <f>TRUNC(G434*D434,1)</f>
        <v>0</v>
      </c>
      <c r="I434" s="22">
        <f>단가대비표!V22</f>
        <v>0</v>
      </c>
      <c r="J434" s="25">
        <f>TRUNC(I434*D434,1)</f>
        <v>0</v>
      </c>
      <c r="K434" s="22">
        <f t="shared" si="64"/>
        <v>1334</v>
      </c>
      <c r="L434" s="25">
        <f t="shared" si="64"/>
        <v>2934.8</v>
      </c>
      <c r="M434" s="19" t="s">
        <v>52</v>
      </c>
      <c r="N434" s="1" t="s">
        <v>649</v>
      </c>
      <c r="O434" s="1" t="s">
        <v>1198</v>
      </c>
      <c r="P434" s="1" t="s">
        <v>65</v>
      </c>
      <c r="Q434" s="1" t="s">
        <v>65</v>
      </c>
      <c r="R434" s="1" t="s">
        <v>64</v>
      </c>
      <c r="V434">
        <v>1</v>
      </c>
      <c r="AV434" s="1" t="s">
        <v>52</v>
      </c>
      <c r="AW434" s="1" t="s">
        <v>1219</v>
      </c>
      <c r="AX434" s="1" t="s">
        <v>52</v>
      </c>
      <c r="AY434" s="1" t="s">
        <v>52</v>
      </c>
      <c r="AZ434" s="1" t="s">
        <v>52</v>
      </c>
    </row>
    <row r="435" spans="1:52" ht="30" customHeight="1" x14ac:dyDescent="0.3">
      <c r="A435" s="19" t="s">
        <v>765</v>
      </c>
      <c r="B435" s="19" t="s">
        <v>1220</v>
      </c>
      <c r="C435" s="19" t="s">
        <v>429</v>
      </c>
      <c r="D435" s="20">
        <v>1</v>
      </c>
      <c r="E435" s="22">
        <f>TRUNC(SUMIF(V433:V436, RIGHTB(O435, 1), F433:F436)*U435, 2)</f>
        <v>381.52</v>
      </c>
      <c r="F435" s="25">
        <f>TRUNC(E435*D435,1)</f>
        <v>381.5</v>
      </c>
      <c r="G435" s="22">
        <v>0</v>
      </c>
      <c r="H435" s="25">
        <f>TRUNC(G435*D435,1)</f>
        <v>0</v>
      </c>
      <c r="I435" s="22">
        <v>0</v>
      </c>
      <c r="J435" s="25">
        <f>TRUNC(I435*D435,1)</f>
        <v>0</v>
      </c>
      <c r="K435" s="22">
        <f t="shared" si="64"/>
        <v>381.5</v>
      </c>
      <c r="L435" s="25">
        <f t="shared" si="64"/>
        <v>381.5</v>
      </c>
      <c r="M435" s="19" t="s">
        <v>52</v>
      </c>
      <c r="N435" s="1" t="s">
        <v>649</v>
      </c>
      <c r="O435" s="1" t="s">
        <v>653</v>
      </c>
      <c r="P435" s="1" t="s">
        <v>65</v>
      </c>
      <c r="Q435" s="1" t="s">
        <v>65</v>
      </c>
      <c r="R435" s="1" t="s">
        <v>65</v>
      </c>
      <c r="S435">
        <v>0</v>
      </c>
      <c r="T435">
        <v>0</v>
      </c>
      <c r="U435">
        <v>0.13</v>
      </c>
      <c r="AV435" s="1" t="s">
        <v>52</v>
      </c>
      <c r="AW435" s="1" t="s">
        <v>1221</v>
      </c>
      <c r="AX435" s="1" t="s">
        <v>52</v>
      </c>
      <c r="AY435" s="1" t="s">
        <v>52</v>
      </c>
      <c r="AZ435" s="1" t="s">
        <v>52</v>
      </c>
    </row>
    <row r="436" spans="1:52" ht="30" customHeight="1" x14ac:dyDescent="0.3">
      <c r="A436" s="19" t="s">
        <v>1222</v>
      </c>
      <c r="B436" s="19" t="s">
        <v>607</v>
      </c>
      <c r="C436" s="19" t="s">
        <v>608</v>
      </c>
      <c r="D436" s="20">
        <v>1</v>
      </c>
      <c r="E436" s="22">
        <f>TRUNC(단가대비표!O110*1/8*16/12*25/20, 1)</f>
        <v>0</v>
      </c>
      <c r="F436" s="25">
        <f>TRUNC(E436*D436,1)</f>
        <v>0</v>
      </c>
      <c r="G436" s="22">
        <f>TRUNC(단가대비표!P110*1/8*16/12*25/20, 1)</f>
        <v>36248.9</v>
      </c>
      <c r="H436" s="25">
        <f>TRUNC(G436*D436,1)</f>
        <v>36248.9</v>
      </c>
      <c r="I436" s="22">
        <f>TRUNC(단가대비표!V110*1/8*16/12*25/20, 1)</f>
        <v>0</v>
      </c>
      <c r="J436" s="25">
        <f>TRUNC(I436*D436,1)</f>
        <v>0</v>
      </c>
      <c r="K436" s="22">
        <f t="shared" si="64"/>
        <v>36248.9</v>
      </c>
      <c r="L436" s="25">
        <f t="shared" si="64"/>
        <v>36248.9</v>
      </c>
      <c r="M436" s="19" t="s">
        <v>52</v>
      </c>
      <c r="N436" s="1" t="s">
        <v>649</v>
      </c>
      <c r="O436" s="1" t="s">
        <v>1223</v>
      </c>
      <c r="P436" s="1" t="s">
        <v>65</v>
      </c>
      <c r="Q436" s="1" t="s">
        <v>65</v>
      </c>
      <c r="R436" s="1" t="s">
        <v>64</v>
      </c>
      <c r="AV436" s="1" t="s">
        <v>52</v>
      </c>
      <c r="AW436" s="1" t="s">
        <v>1224</v>
      </c>
      <c r="AX436" s="1" t="s">
        <v>64</v>
      </c>
      <c r="AY436" s="1" t="s">
        <v>52</v>
      </c>
      <c r="AZ436" s="1" t="s">
        <v>52</v>
      </c>
    </row>
    <row r="437" spans="1:52" ht="30" customHeight="1" x14ac:dyDescent="0.3">
      <c r="A437" s="19" t="s">
        <v>586</v>
      </c>
      <c r="B437" s="19" t="s">
        <v>52</v>
      </c>
      <c r="C437" s="19" t="s">
        <v>52</v>
      </c>
      <c r="D437" s="20"/>
      <c r="E437" s="22"/>
      <c r="F437" s="25">
        <f>TRUNC(SUMIF(N433:N436, N432, F433:F436),0)</f>
        <v>3316</v>
      </c>
      <c r="G437" s="22"/>
      <c r="H437" s="25">
        <f>TRUNC(SUMIF(N433:N436, N432, H433:H436),0)</f>
        <v>36248</v>
      </c>
      <c r="I437" s="22"/>
      <c r="J437" s="25">
        <f>TRUNC(SUMIF(N433:N436, N432, J433:J436),0)</f>
        <v>1967</v>
      </c>
      <c r="K437" s="22"/>
      <c r="L437" s="25">
        <f>F437+H437+J437</f>
        <v>41531</v>
      </c>
      <c r="M437" s="19" t="s">
        <v>52</v>
      </c>
      <c r="N437" s="1" t="s">
        <v>83</v>
      </c>
      <c r="O437" s="1" t="s">
        <v>83</v>
      </c>
      <c r="P437" s="1" t="s">
        <v>52</v>
      </c>
      <c r="Q437" s="1" t="s">
        <v>52</v>
      </c>
      <c r="R437" s="1" t="s">
        <v>52</v>
      </c>
      <c r="AV437" s="1" t="s">
        <v>52</v>
      </c>
      <c r="AW437" s="1" t="s">
        <v>52</v>
      </c>
      <c r="AX437" s="1" t="s">
        <v>52</v>
      </c>
      <c r="AY437" s="1" t="s">
        <v>52</v>
      </c>
      <c r="AZ437" s="1" t="s">
        <v>52</v>
      </c>
    </row>
    <row r="438" spans="1:52" ht="30" customHeight="1" x14ac:dyDescent="0.3">
      <c r="A438" s="20"/>
      <c r="B438" s="20"/>
      <c r="C438" s="20"/>
      <c r="D438" s="20"/>
      <c r="E438" s="22"/>
      <c r="F438" s="25"/>
      <c r="G438" s="22"/>
      <c r="H438" s="25"/>
      <c r="I438" s="22"/>
      <c r="J438" s="25"/>
      <c r="K438" s="22"/>
      <c r="L438" s="25"/>
      <c r="M438" s="20"/>
    </row>
    <row r="439" spans="1:52" ht="30" customHeight="1" x14ac:dyDescent="0.3">
      <c r="A439" s="16" t="s">
        <v>1225</v>
      </c>
      <c r="B439" s="17"/>
      <c r="C439" s="17"/>
      <c r="D439" s="17"/>
      <c r="E439" s="21"/>
      <c r="F439" s="24"/>
      <c r="G439" s="21"/>
      <c r="H439" s="24"/>
      <c r="I439" s="21"/>
      <c r="J439" s="24"/>
      <c r="K439" s="21"/>
      <c r="L439" s="24"/>
      <c r="M439" s="18"/>
      <c r="N439" s="1" t="s">
        <v>688</v>
      </c>
    </row>
    <row r="440" spans="1:52" ht="30" customHeight="1" x14ac:dyDescent="0.3">
      <c r="A440" s="19" t="s">
        <v>696</v>
      </c>
      <c r="B440" s="19" t="s">
        <v>697</v>
      </c>
      <c r="C440" s="19" t="s">
        <v>698</v>
      </c>
      <c r="D440" s="20">
        <v>0.95</v>
      </c>
      <c r="E440" s="22">
        <f>단가대비표!O58</f>
        <v>27075</v>
      </c>
      <c r="F440" s="25">
        <f>TRUNC(E440*D440,1)</f>
        <v>25721.200000000001</v>
      </c>
      <c r="G440" s="22">
        <f>단가대비표!P58</f>
        <v>0</v>
      </c>
      <c r="H440" s="25">
        <f>TRUNC(G440*D440,1)</f>
        <v>0</v>
      </c>
      <c r="I440" s="22">
        <f>단가대비표!V58</f>
        <v>0</v>
      </c>
      <c r="J440" s="25">
        <f>TRUNC(I440*D440,1)</f>
        <v>0</v>
      </c>
      <c r="K440" s="22">
        <f>TRUNC(E440+G440+I440,1)</f>
        <v>27075</v>
      </c>
      <c r="L440" s="25">
        <f>TRUNC(F440+H440+J440,1)</f>
        <v>25721.200000000001</v>
      </c>
      <c r="M440" s="19" t="s">
        <v>52</v>
      </c>
      <c r="N440" s="1" t="s">
        <v>688</v>
      </c>
      <c r="O440" s="1" t="s">
        <v>699</v>
      </c>
      <c r="P440" s="1" t="s">
        <v>65</v>
      </c>
      <c r="Q440" s="1" t="s">
        <v>65</v>
      </c>
      <c r="R440" s="1" t="s">
        <v>64</v>
      </c>
      <c r="V440">
        <v>1</v>
      </c>
      <c r="AV440" s="1" t="s">
        <v>52</v>
      </c>
      <c r="AW440" s="1" t="s">
        <v>1227</v>
      </c>
      <c r="AX440" s="1" t="s">
        <v>52</v>
      </c>
      <c r="AY440" s="1" t="s">
        <v>52</v>
      </c>
      <c r="AZ440" s="1" t="s">
        <v>52</v>
      </c>
    </row>
    <row r="441" spans="1:52" ht="30" customHeight="1" x14ac:dyDescent="0.3">
      <c r="A441" s="19" t="s">
        <v>1228</v>
      </c>
      <c r="B441" s="19" t="s">
        <v>1229</v>
      </c>
      <c r="C441" s="19" t="s">
        <v>429</v>
      </c>
      <c r="D441" s="20">
        <v>1</v>
      </c>
      <c r="E441" s="22">
        <f>TRUNC(SUMIF(V440:V441, RIGHTB(O441, 1), F440:F441)*U441, 2)</f>
        <v>7459.14</v>
      </c>
      <c r="F441" s="25">
        <f>TRUNC(E441*D441,1)</f>
        <v>7459.1</v>
      </c>
      <c r="G441" s="22">
        <v>0</v>
      </c>
      <c r="H441" s="25">
        <f>TRUNC(G441*D441,1)</f>
        <v>0</v>
      </c>
      <c r="I441" s="22">
        <v>0</v>
      </c>
      <c r="J441" s="25">
        <f>TRUNC(I441*D441,1)</f>
        <v>0</v>
      </c>
      <c r="K441" s="22">
        <f>TRUNC(E441+G441+I441,1)</f>
        <v>7459.1</v>
      </c>
      <c r="L441" s="25">
        <f>TRUNC(F441+H441+J441,1)</f>
        <v>7459.1</v>
      </c>
      <c r="M441" s="19" t="s">
        <v>52</v>
      </c>
      <c r="N441" s="1" t="s">
        <v>688</v>
      </c>
      <c r="O441" s="1" t="s">
        <v>653</v>
      </c>
      <c r="P441" s="1" t="s">
        <v>65</v>
      </c>
      <c r="Q441" s="1" t="s">
        <v>65</v>
      </c>
      <c r="R441" s="1" t="s">
        <v>65</v>
      </c>
      <c r="S441">
        <v>0</v>
      </c>
      <c r="T441">
        <v>0</v>
      </c>
      <c r="U441">
        <v>0.28999999999999998</v>
      </c>
      <c r="AV441" s="1" t="s">
        <v>52</v>
      </c>
      <c r="AW441" s="1" t="s">
        <v>1230</v>
      </c>
      <c r="AX441" s="1" t="s">
        <v>52</v>
      </c>
      <c r="AY441" s="1" t="s">
        <v>52</v>
      </c>
      <c r="AZ441" s="1" t="s">
        <v>52</v>
      </c>
    </row>
    <row r="442" spans="1:52" ht="30" customHeight="1" x14ac:dyDescent="0.3">
      <c r="A442" s="19" t="s">
        <v>586</v>
      </c>
      <c r="B442" s="19" t="s">
        <v>52</v>
      </c>
      <c r="C442" s="19" t="s">
        <v>52</v>
      </c>
      <c r="D442" s="20"/>
      <c r="E442" s="22"/>
      <c r="F442" s="25">
        <f>TRUNC(SUMIF(N440:N441, N439, F440:F441),0)</f>
        <v>33180</v>
      </c>
      <c r="G442" s="22"/>
      <c r="H442" s="25">
        <f>TRUNC(SUMIF(N440:N441, N439, H440:H441),0)</f>
        <v>0</v>
      </c>
      <c r="I442" s="22"/>
      <c r="J442" s="25">
        <f>TRUNC(SUMIF(N440:N441, N439, J440:J441),0)</f>
        <v>0</v>
      </c>
      <c r="K442" s="22"/>
      <c r="L442" s="25">
        <f>F442+H442+J442</f>
        <v>33180</v>
      </c>
      <c r="M442" s="19" t="s">
        <v>52</v>
      </c>
      <c r="N442" s="1" t="s">
        <v>83</v>
      </c>
      <c r="O442" s="1" t="s">
        <v>83</v>
      </c>
      <c r="P442" s="1" t="s">
        <v>52</v>
      </c>
      <c r="Q442" s="1" t="s">
        <v>52</v>
      </c>
      <c r="R442" s="1" t="s">
        <v>52</v>
      </c>
      <c r="AV442" s="1" t="s">
        <v>52</v>
      </c>
      <c r="AW442" s="1" t="s">
        <v>52</v>
      </c>
      <c r="AX442" s="1" t="s">
        <v>52</v>
      </c>
      <c r="AY442" s="1" t="s">
        <v>52</v>
      </c>
      <c r="AZ442" s="1" t="s">
        <v>52</v>
      </c>
    </row>
    <row r="443" spans="1:52" ht="30" customHeight="1" x14ac:dyDescent="0.3">
      <c r="A443" s="20"/>
      <c r="B443" s="20"/>
      <c r="C443" s="20"/>
      <c r="D443" s="20"/>
      <c r="E443" s="22"/>
      <c r="F443" s="25"/>
      <c r="G443" s="22"/>
      <c r="H443" s="25"/>
      <c r="I443" s="22"/>
      <c r="J443" s="25"/>
      <c r="K443" s="22"/>
      <c r="L443" s="25"/>
      <c r="M443" s="20"/>
    </row>
    <row r="444" spans="1:52" ht="30" customHeight="1" x14ac:dyDescent="0.3">
      <c r="A444" s="16" t="s">
        <v>1231</v>
      </c>
      <c r="B444" s="17"/>
      <c r="C444" s="17"/>
      <c r="D444" s="17"/>
      <c r="E444" s="21"/>
      <c r="F444" s="24"/>
      <c r="G444" s="21"/>
      <c r="H444" s="24"/>
      <c r="I444" s="21"/>
      <c r="J444" s="24"/>
      <c r="K444" s="21"/>
      <c r="L444" s="24"/>
      <c r="M444" s="18"/>
      <c r="N444" s="1" t="s">
        <v>693</v>
      </c>
    </row>
    <row r="445" spans="1:52" ht="30" customHeight="1" x14ac:dyDescent="0.3">
      <c r="A445" s="19" t="s">
        <v>717</v>
      </c>
      <c r="B445" s="19" t="s">
        <v>607</v>
      </c>
      <c r="C445" s="19" t="s">
        <v>608</v>
      </c>
      <c r="D445" s="20">
        <v>0.1</v>
      </c>
      <c r="E445" s="22">
        <f>단가대비표!O94</f>
        <v>0</v>
      </c>
      <c r="F445" s="25">
        <f>TRUNC(E445*D445,1)</f>
        <v>0</v>
      </c>
      <c r="G445" s="22">
        <f>단가대비표!P94</f>
        <v>275790</v>
      </c>
      <c r="H445" s="25">
        <f>TRUNC(G445*D445,1)</f>
        <v>27579</v>
      </c>
      <c r="I445" s="22">
        <f>단가대비표!V94</f>
        <v>0</v>
      </c>
      <c r="J445" s="25">
        <f>TRUNC(I445*D445,1)</f>
        <v>0</v>
      </c>
      <c r="K445" s="22">
        <f t="shared" ref="K445:L447" si="65">TRUNC(E445+G445+I445,1)</f>
        <v>275790</v>
      </c>
      <c r="L445" s="25">
        <f t="shared" si="65"/>
        <v>27579</v>
      </c>
      <c r="M445" s="19" t="s">
        <v>52</v>
      </c>
      <c r="N445" s="1" t="s">
        <v>693</v>
      </c>
      <c r="O445" s="1" t="s">
        <v>718</v>
      </c>
      <c r="P445" s="1" t="s">
        <v>65</v>
      </c>
      <c r="Q445" s="1" t="s">
        <v>65</v>
      </c>
      <c r="R445" s="1" t="s">
        <v>64</v>
      </c>
      <c r="V445">
        <v>1</v>
      </c>
      <c r="AV445" s="1" t="s">
        <v>52</v>
      </c>
      <c r="AW445" s="1" t="s">
        <v>1233</v>
      </c>
      <c r="AX445" s="1" t="s">
        <v>52</v>
      </c>
      <c r="AY445" s="1" t="s">
        <v>52</v>
      </c>
      <c r="AZ445" s="1" t="s">
        <v>52</v>
      </c>
    </row>
    <row r="446" spans="1:52" ht="30" customHeight="1" x14ac:dyDescent="0.3">
      <c r="A446" s="19" t="s">
        <v>606</v>
      </c>
      <c r="B446" s="19" t="s">
        <v>607</v>
      </c>
      <c r="C446" s="19" t="s">
        <v>608</v>
      </c>
      <c r="D446" s="20">
        <v>2.5000000000000001E-2</v>
      </c>
      <c r="E446" s="22">
        <f>단가대비표!O91</f>
        <v>0</v>
      </c>
      <c r="F446" s="25">
        <f>TRUNC(E446*D446,1)</f>
        <v>0</v>
      </c>
      <c r="G446" s="22">
        <f>단가대비표!P91</f>
        <v>172068</v>
      </c>
      <c r="H446" s="25">
        <f>TRUNC(G446*D446,1)</f>
        <v>4301.7</v>
      </c>
      <c r="I446" s="22">
        <f>단가대비표!V91</f>
        <v>0</v>
      </c>
      <c r="J446" s="25">
        <f>TRUNC(I446*D446,1)</f>
        <v>0</v>
      </c>
      <c r="K446" s="22">
        <f t="shared" si="65"/>
        <v>172068</v>
      </c>
      <c r="L446" s="25">
        <f t="shared" si="65"/>
        <v>4301.7</v>
      </c>
      <c r="M446" s="19" t="s">
        <v>52</v>
      </c>
      <c r="N446" s="1" t="s">
        <v>693</v>
      </c>
      <c r="O446" s="1" t="s">
        <v>609</v>
      </c>
      <c r="P446" s="1" t="s">
        <v>65</v>
      </c>
      <c r="Q446" s="1" t="s">
        <v>65</v>
      </c>
      <c r="R446" s="1" t="s">
        <v>64</v>
      </c>
      <c r="V446">
        <v>1</v>
      </c>
      <c r="AV446" s="1" t="s">
        <v>52</v>
      </c>
      <c r="AW446" s="1" t="s">
        <v>1234</v>
      </c>
      <c r="AX446" s="1" t="s">
        <v>52</v>
      </c>
      <c r="AY446" s="1" t="s">
        <v>52</v>
      </c>
      <c r="AZ446" s="1" t="s">
        <v>52</v>
      </c>
    </row>
    <row r="447" spans="1:52" ht="30" customHeight="1" x14ac:dyDescent="0.3">
      <c r="A447" s="19" t="s">
        <v>675</v>
      </c>
      <c r="B447" s="19" t="s">
        <v>804</v>
      </c>
      <c r="C447" s="19" t="s">
        <v>429</v>
      </c>
      <c r="D447" s="20">
        <v>1</v>
      </c>
      <c r="E447" s="22">
        <v>0</v>
      </c>
      <c r="F447" s="25">
        <f>TRUNC(E447*D447,1)</f>
        <v>0</v>
      </c>
      <c r="G447" s="22">
        <v>0</v>
      </c>
      <c r="H447" s="25">
        <f>TRUNC(G447*D447,1)</f>
        <v>0</v>
      </c>
      <c r="I447" s="22">
        <f>TRUNC(SUMIF(V445:V447, RIGHTB(O447, 1), H445:H447)*U447, 2)</f>
        <v>956.42</v>
      </c>
      <c r="J447" s="25">
        <f>TRUNC(I447*D447,1)</f>
        <v>956.4</v>
      </c>
      <c r="K447" s="22">
        <f t="shared" si="65"/>
        <v>956.4</v>
      </c>
      <c r="L447" s="25">
        <f t="shared" si="65"/>
        <v>956.4</v>
      </c>
      <c r="M447" s="19" t="s">
        <v>52</v>
      </c>
      <c r="N447" s="1" t="s">
        <v>693</v>
      </c>
      <c r="O447" s="1" t="s">
        <v>653</v>
      </c>
      <c r="P447" s="1" t="s">
        <v>65</v>
      </c>
      <c r="Q447" s="1" t="s">
        <v>65</v>
      </c>
      <c r="R447" s="1" t="s">
        <v>65</v>
      </c>
      <c r="S447">
        <v>1</v>
      </c>
      <c r="T447">
        <v>2</v>
      </c>
      <c r="U447">
        <v>0.03</v>
      </c>
      <c r="AV447" s="1" t="s">
        <v>52</v>
      </c>
      <c r="AW447" s="1" t="s">
        <v>1235</v>
      </c>
      <c r="AX447" s="1" t="s">
        <v>52</v>
      </c>
      <c r="AY447" s="1" t="s">
        <v>52</v>
      </c>
      <c r="AZ447" s="1" t="s">
        <v>52</v>
      </c>
    </row>
    <row r="448" spans="1:52" ht="30" customHeight="1" x14ac:dyDescent="0.3">
      <c r="A448" s="19" t="s">
        <v>586</v>
      </c>
      <c r="B448" s="19" t="s">
        <v>52</v>
      </c>
      <c r="C448" s="19" t="s">
        <v>52</v>
      </c>
      <c r="D448" s="20"/>
      <c r="E448" s="22"/>
      <c r="F448" s="25">
        <f>TRUNC(SUMIF(N445:N447, N444, F445:F447),0)</f>
        <v>0</v>
      </c>
      <c r="G448" s="22"/>
      <c r="H448" s="25">
        <f>TRUNC(SUMIF(N445:N447, N444, H445:H447),0)</f>
        <v>31880</v>
      </c>
      <c r="I448" s="22"/>
      <c r="J448" s="25">
        <f>TRUNC(SUMIF(N445:N447, N444, J445:J447),0)</f>
        <v>956</v>
      </c>
      <c r="K448" s="22"/>
      <c r="L448" s="25">
        <f>F448+H448+J448</f>
        <v>32836</v>
      </c>
      <c r="M448" s="19" t="s">
        <v>52</v>
      </c>
      <c r="N448" s="1" t="s">
        <v>83</v>
      </c>
      <c r="O448" s="1" t="s">
        <v>83</v>
      </c>
      <c r="P448" s="1" t="s">
        <v>52</v>
      </c>
      <c r="Q448" s="1" t="s">
        <v>52</v>
      </c>
      <c r="R448" s="1" t="s">
        <v>52</v>
      </c>
      <c r="AV448" s="1" t="s">
        <v>52</v>
      </c>
      <c r="AW448" s="1" t="s">
        <v>52</v>
      </c>
      <c r="AX448" s="1" t="s">
        <v>52</v>
      </c>
      <c r="AY448" s="1" t="s">
        <v>52</v>
      </c>
      <c r="AZ448" s="1" t="s">
        <v>52</v>
      </c>
    </row>
    <row r="449" spans="1:52" ht="30" customHeight="1" x14ac:dyDescent="0.3">
      <c r="A449" s="20"/>
      <c r="B449" s="20"/>
      <c r="C449" s="20"/>
      <c r="D449" s="20"/>
      <c r="E449" s="22"/>
      <c r="F449" s="25"/>
      <c r="G449" s="22"/>
      <c r="H449" s="25"/>
      <c r="I449" s="22"/>
      <c r="J449" s="25"/>
      <c r="K449" s="22"/>
      <c r="L449" s="25"/>
      <c r="M449" s="20"/>
    </row>
    <row r="450" spans="1:52" ht="30" customHeight="1" x14ac:dyDescent="0.3">
      <c r="A450" s="16" t="s">
        <v>1236</v>
      </c>
      <c r="B450" s="17"/>
      <c r="C450" s="17"/>
      <c r="D450" s="17"/>
      <c r="E450" s="21"/>
      <c r="F450" s="24"/>
      <c r="G450" s="21"/>
      <c r="H450" s="24"/>
      <c r="I450" s="21"/>
      <c r="J450" s="24"/>
      <c r="K450" s="21"/>
      <c r="L450" s="24"/>
      <c r="M450" s="18"/>
      <c r="N450" s="1" t="s">
        <v>744</v>
      </c>
    </row>
    <row r="451" spans="1:52" ht="30" customHeight="1" x14ac:dyDescent="0.3">
      <c r="A451" s="19" t="s">
        <v>1238</v>
      </c>
      <c r="B451" s="19" t="s">
        <v>607</v>
      </c>
      <c r="C451" s="19" t="s">
        <v>608</v>
      </c>
      <c r="D451" s="20">
        <v>1.609E-2</v>
      </c>
      <c r="E451" s="22">
        <f>단가대비표!O96</f>
        <v>0</v>
      </c>
      <c r="F451" s="25">
        <f t="shared" ref="F451:F456" si="66">TRUNC(E451*D451,1)</f>
        <v>0</v>
      </c>
      <c r="G451" s="22">
        <f>단가대비표!P96</f>
        <v>239808</v>
      </c>
      <c r="H451" s="25">
        <f t="shared" ref="H451:H456" si="67">TRUNC(G451*D451,1)</f>
        <v>3858.5</v>
      </c>
      <c r="I451" s="22">
        <f>단가대비표!V96</f>
        <v>0</v>
      </c>
      <c r="J451" s="25">
        <f t="shared" ref="J451:J456" si="68">TRUNC(I451*D451,1)</f>
        <v>0</v>
      </c>
      <c r="K451" s="22">
        <f t="shared" ref="K451:L456" si="69">TRUNC(E451+G451+I451,1)</f>
        <v>239808</v>
      </c>
      <c r="L451" s="25">
        <f t="shared" si="69"/>
        <v>3858.5</v>
      </c>
      <c r="M451" s="19" t="s">
        <v>52</v>
      </c>
      <c r="N451" s="1" t="s">
        <v>744</v>
      </c>
      <c r="O451" s="1" t="s">
        <v>1239</v>
      </c>
      <c r="P451" s="1" t="s">
        <v>65</v>
      </c>
      <c r="Q451" s="1" t="s">
        <v>65</v>
      </c>
      <c r="R451" s="1" t="s">
        <v>64</v>
      </c>
      <c r="V451">
        <v>1</v>
      </c>
      <c r="W451">
        <v>2</v>
      </c>
      <c r="AV451" s="1" t="s">
        <v>52</v>
      </c>
      <c r="AW451" s="1" t="s">
        <v>1240</v>
      </c>
      <c r="AX451" s="1" t="s">
        <v>52</v>
      </c>
      <c r="AY451" s="1" t="s">
        <v>52</v>
      </c>
      <c r="AZ451" s="1" t="s">
        <v>52</v>
      </c>
    </row>
    <row r="452" spans="1:52" ht="30" customHeight="1" x14ac:dyDescent="0.3">
      <c r="A452" s="19" t="s">
        <v>1241</v>
      </c>
      <c r="B452" s="19" t="s">
        <v>607</v>
      </c>
      <c r="C452" s="19" t="s">
        <v>608</v>
      </c>
      <c r="D452" s="20">
        <v>4.3899999999999998E-3</v>
      </c>
      <c r="E452" s="22">
        <f>단가대비표!O97</f>
        <v>0</v>
      </c>
      <c r="F452" s="25">
        <f t="shared" si="66"/>
        <v>0</v>
      </c>
      <c r="G452" s="22">
        <f>단가대비표!P97</f>
        <v>282536</v>
      </c>
      <c r="H452" s="25">
        <f t="shared" si="67"/>
        <v>1240.3</v>
      </c>
      <c r="I452" s="22">
        <f>단가대비표!V97</f>
        <v>0</v>
      </c>
      <c r="J452" s="25">
        <f t="shared" si="68"/>
        <v>0</v>
      </c>
      <c r="K452" s="22">
        <f t="shared" si="69"/>
        <v>282536</v>
      </c>
      <c r="L452" s="25">
        <f t="shared" si="69"/>
        <v>1240.3</v>
      </c>
      <c r="M452" s="19" t="s">
        <v>52</v>
      </c>
      <c r="N452" s="1" t="s">
        <v>744</v>
      </c>
      <c r="O452" s="1" t="s">
        <v>1242</v>
      </c>
      <c r="P452" s="1" t="s">
        <v>65</v>
      </c>
      <c r="Q452" s="1" t="s">
        <v>65</v>
      </c>
      <c r="R452" s="1" t="s">
        <v>64</v>
      </c>
      <c r="V452">
        <v>1</v>
      </c>
      <c r="W452">
        <v>2</v>
      </c>
      <c r="AV452" s="1" t="s">
        <v>52</v>
      </c>
      <c r="AW452" s="1" t="s">
        <v>1243</v>
      </c>
      <c r="AX452" s="1" t="s">
        <v>52</v>
      </c>
      <c r="AY452" s="1" t="s">
        <v>52</v>
      </c>
      <c r="AZ452" s="1" t="s">
        <v>52</v>
      </c>
    </row>
    <row r="453" spans="1:52" ht="30" customHeight="1" x14ac:dyDescent="0.3">
      <c r="A453" s="19" t="s">
        <v>625</v>
      </c>
      <c r="B453" s="19" t="s">
        <v>607</v>
      </c>
      <c r="C453" s="19" t="s">
        <v>608</v>
      </c>
      <c r="D453" s="20">
        <v>5.8500000000000002E-3</v>
      </c>
      <c r="E453" s="22">
        <f>단가대비표!O92</f>
        <v>0</v>
      </c>
      <c r="F453" s="25">
        <f t="shared" si="66"/>
        <v>0</v>
      </c>
      <c r="G453" s="22">
        <f>단가대비표!P92</f>
        <v>226122</v>
      </c>
      <c r="H453" s="25">
        <f t="shared" si="67"/>
        <v>1322.8</v>
      </c>
      <c r="I453" s="22">
        <f>단가대비표!V92</f>
        <v>0</v>
      </c>
      <c r="J453" s="25">
        <f t="shared" si="68"/>
        <v>0</v>
      </c>
      <c r="K453" s="22">
        <f t="shared" si="69"/>
        <v>226122</v>
      </c>
      <c r="L453" s="25">
        <f t="shared" si="69"/>
        <v>1322.8</v>
      </c>
      <c r="M453" s="19" t="s">
        <v>52</v>
      </c>
      <c r="N453" s="1" t="s">
        <v>744</v>
      </c>
      <c r="O453" s="1" t="s">
        <v>626</v>
      </c>
      <c r="P453" s="1" t="s">
        <v>65</v>
      </c>
      <c r="Q453" s="1" t="s">
        <v>65</v>
      </c>
      <c r="R453" s="1" t="s">
        <v>64</v>
      </c>
      <c r="V453">
        <v>1</v>
      </c>
      <c r="W453">
        <v>2</v>
      </c>
      <c r="AV453" s="1" t="s">
        <v>52</v>
      </c>
      <c r="AW453" s="1" t="s">
        <v>1244</v>
      </c>
      <c r="AX453" s="1" t="s">
        <v>52</v>
      </c>
      <c r="AY453" s="1" t="s">
        <v>52</v>
      </c>
      <c r="AZ453" s="1" t="s">
        <v>52</v>
      </c>
    </row>
    <row r="454" spans="1:52" ht="30" customHeight="1" x14ac:dyDescent="0.3">
      <c r="A454" s="19" t="s">
        <v>606</v>
      </c>
      <c r="B454" s="19" t="s">
        <v>607</v>
      </c>
      <c r="C454" s="19" t="s">
        <v>608</v>
      </c>
      <c r="D454" s="20">
        <v>2.9299999999999999E-3</v>
      </c>
      <c r="E454" s="22">
        <f>단가대비표!O91</f>
        <v>0</v>
      </c>
      <c r="F454" s="25">
        <f t="shared" si="66"/>
        <v>0</v>
      </c>
      <c r="G454" s="22">
        <f>단가대비표!P91</f>
        <v>172068</v>
      </c>
      <c r="H454" s="25">
        <f t="shared" si="67"/>
        <v>504.1</v>
      </c>
      <c r="I454" s="22">
        <f>단가대비표!V91</f>
        <v>0</v>
      </c>
      <c r="J454" s="25">
        <f t="shared" si="68"/>
        <v>0</v>
      </c>
      <c r="K454" s="22">
        <f t="shared" si="69"/>
        <v>172068</v>
      </c>
      <c r="L454" s="25">
        <f t="shared" si="69"/>
        <v>504.1</v>
      </c>
      <c r="M454" s="19" t="s">
        <v>52</v>
      </c>
      <c r="N454" s="1" t="s">
        <v>744</v>
      </c>
      <c r="O454" s="1" t="s">
        <v>609</v>
      </c>
      <c r="P454" s="1" t="s">
        <v>65</v>
      </c>
      <c r="Q454" s="1" t="s">
        <v>65</v>
      </c>
      <c r="R454" s="1" t="s">
        <v>64</v>
      </c>
      <c r="V454">
        <v>1</v>
      </c>
      <c r="W454">
        <v>2</v>
      </c>
      <c r="AV454" s="1" t="s">
        <v>52</v>
      </c>
      <c r="AW454" s="1" t="s">
        <v>1245</v>
      </c>
      <c r="AX454" s="1" t="s">
        <v>52</v>
      </c>
      <c r="AY454" s="1" t="s">
        <v>52</v>
      </c>
      <c r="AZ454" s="1" t="s">
        <v>52</v>
      </c>
    </row>
    <row r="455" spans="1:52" ht="30" customHeight="1" x14ac:dyDescent="0.3">
      <c r="A455" s="19" t="s">
        <v>675</v>
      </c>
      <c r="B455" s="19" t="s">
        <v>1246</v>
      </c>
      <c r="C455" s="19" t="s">
        <v>429</v>
      </c>
      <c r="D455" s="20">
        <v>1</v>
      </c>
      <c r="E455" s="22">
        <v>0</v>
      </c>
      <c r="F455" s="25">
        <f t="shared" si="66"/>
        <v>0</v>
      </c>
      <c r="G455" s="22">
        <v>0</v>
      </c>
      <c r="H455" s="25">
        <f t="shared" si="67"/>
        <v>0</v>
      </c>
      <c r="I455" s="22">
        <f>TRUNC(SUMIF(V451:V456, RIGHTB(O455, 1), H451:H456)*U455, 2)</f>
        <v>346.28</v>
      </c>
      <c r="J455" s="25">
        <f t="shared" si="68"/>
        <v>346.2</v>
      </c>
      <c r="K455" s="22">
        <f t="shared" si="69"/>
        <v>346.2</v>
      </c>
      <c r="L455" s="25">
        <f t="shared" si="69"/>
        <v>346.2</v>
      </c>
      <c r="M455" s="19" t="s">
        <v>52</v>
      </c>
      <c r="N455" s="1" t="s">
        <v>744</v>
      </c>
      <c r="O455" s="1" t="s">
        <v>653</v>
      </c>
      <c r="P455" s="1" t="s">
        <v>65</v>
      </c>
      <c r="Q455" s="1" t="s">
        <v>65</v>
      </c>
      <c r="R455" s="1" t="s">
        <v>65</v>
      </c>
      <c r="S455">
        <v>1</v>
      </c>
      <c r="T455">
        <v>2</v>
      </c>
      <c r="U455">
        <v>0.05</v>
      </c>
      <c r="AV455" s="1" t="s">
        <v>52</v>
      </c>
      <c r="AW455" s="1" t="s">
        <v>1247</v>
      </c>
      <c r="AX455" s="1" t="s">
        <v>52</v>
      </c>
      <c r="AY455" s="1" t="s">
        <v>52</v>
      </c>
      <c r="AZ455" s="1" t="s">
        <v>52</v>
      </c>
    </row>
    <row r="456" spans="1:52" ht="30" customHeight="1" x14ac:dyDescent="0.3">
      <c r="A456" s="19" t="s">
        <v>765</v>
      </c>
      <c r="B456" s="19" t="s">
        <v>804</v>
      </c>
      <c r="C456" s="19" t="s">
        <v>429</v>
      </c>
      <c r="D456" s="20">
        <v>1</v>
      </c>
      <c r="E456" s="22">
        <f>TRUNC(SUMIF(W451:W456, RIGHTB(O456, 1), H451:H456)*U456, 2)</f>
        <v>207.77</v>
      </c>
      <c r="F456" s="25">
        <f t="shared" si="66"/>
        <v>207.7</v>
      </c>
      <c r="G456" s="22">
        <v>0</v>
      </c>
      <c r="H456" s="25">
        <f t="shared" si="67"/>
        <v>0</v>
      </c>
      <c r="I456" s="22">
        <v>0</v>
      </c>
      <c r="J456" s="25">
        <f t="shared" si="68"/>
        <v>0</v>
      </c>
      <c r="K456" s="22">
        <f t="shared" si="69"/>
        <v>207.7</v>
      </c>
      <c r="L456" s="25">
        <f t="shared" si="69"/>
        <v>207.7</v>
      </c>
      <c r="M456" s="19" t="s">
        <v>52</v>
      </c>
      <c r="N456" s="1" t="s">
        <v>744</v>
      </c>
      <c r="O456" s="1" t="s">
        <v>723</v>
      </c>
      <c r="P456" s="1" t="s">
        <v>65</v>
      </c>
      <c r="Q456" s="1" t="s">
        <v>65</v>
      </c>
      <c r="R456" s="1" t="s">
        <v>65</v>
      </c>
      <c r="S456">
        <v>1</v>
      </c>
      <c r="T456">
        <v>0</v>
      </c>
      <c r="U456">
        <v>0.03</v>
      </c>
      <c r="AV456" s="1" t="s">
        <v>52</v>
      </c>
      <c r="AW456" s="1" t="s">
        <v>1248</v>
      </c>
      <c r="AX456" s="1" t="s">
        <v>52</v>
      </c>
      <c r="AY456" s="1" t="s">
        <v>52</v>
      </c>
      <c r="AZ456" s="1" t="s">
        <v>52</v>
      </c>
    </row>
    <row r="457" spans="1:52" ht="30" customHeight="1" x14ac:dyDescent="0.3">
      <c r="A457" s="19" t="s">
        <v>586</v>
      </c>
      <c r="B457" s="19" t="s">
        <v>52</v>
      </c>
      <c r="C457" s="19" t="s">
        <v>52</v>
      </c>
      <c r="D457" s="20"/>
      <c r="E457" s="22"/>
      <c r="F457" s="25">
        <f>TRUNC(SUMIF(N451:N456, N450, F451:F456),0)</f>
        <v>207</v>
      </c>
      <c r="G457" s="22"/>
      <c r="H457" s="25">
        <f>TRUNC(SUMIF(N451:N456, N450, H451:H456),0)</f>
        <v>6925</v>
      </c>
      <c r="I457" s="22"/>
      <c r="J457" s="25">
        <f>TRUNC(SUMIF(N451:N456, N450, J451:J456),0)</f>
        <v>346</v>
      </c>
      <c r="K457" s="22"/>
      <c r="L457" s="25">
        <f>F457+H457+J457</f>
        <v>7478</v>
      </c>
      <c r="M457" s="19" t="s">
        <v>52</v>
      </c>
      <c r="N457" s="1" t="s">
        <v>83</v>
      </c>
      <c r="O457" s="1" t="s">
        <v>83</v>
      </c>
      <c r="P457" s="1" t="s">
        <v>52</v>
      </c>
      <c r="Q457" s="1" t="s">
        <v>52</v>
      </c>
      <c r="R457" s="1" t="s">
        <v>52</v>
      </c>
      <c r="AV457" s="1" t="s">
        <v>52</v>
      </c>
      <c r="AW457" s="1" t="s">
        <v>52</v>
      </c>
      <c r="AX457" s="1" t="s">
        <v>52</v>
      </c>
      <c r="AY457" s="1" t="s">
        <v>52</v>
      </c>
      <c r="AZ457" s="1" t="s">
        <v>52</v>
      </c>
    </row>
    <row r="458" spans="1:52" ht="30" customHeight="1" x14ac:dyDescent="0.3">
      <c r="A458" s="20"/>
      <c r="B458" s="20"/>
      <c r="C458" s="20"/>
      <c r="D458" s="20"/>
      <c r="E458" s="22"/>
      <c r="F458" s="25"/>
      <c r="G458" s="22"/>
      <c r="H458" s="25"/>
      <c r="I458" s="22"/>
      <c r="J458" s="25"/>
      <c r="K458" s="22"/>
      <c r="L458" s="25"/>
      <c r="M458" s="20"/>
    </row>
    <row r="459" spans="1:52" ht="30" customHeight="1" x14ac:dyDescent="0.3">
      <c r="A459" s="16" t="s">
        <v>1249</v>
      </c>
      <c r="B459" s="17"/>
      <c r="C459" s="17"/>
      <c r="D459" s="17"/>
      <c r="E459" s="21"/>
      <c r="F459" s="24"/>
      <c r="G459" s="21"/>
      <c r="H459" s="24"/>
      <c r="I459" s="21"/>
      <c r="J459" s="24"/>
      <c r="K459" s="21"/>
      <c r="L459" s="24"/>
      <c r="M459" s="18"/>
      <c r="N459" s="1" t="s">
        <v>771</v>
      </c>
    </row>
    <row r="460" spans="1:52" ht="30" customHeight="1" x14ac:dyDescent="0.3">
      <c r="A460" s="19" t="s">
        <v>1251</v>
      </c>
      <c r="B460" s="19" t="s">
        <v>607</v>
      </c>
      <c r="C460" s="19" t="s">
        <v>608</v>
      </c>
      <c r="D460" s="20">
        <v>2.58E-2</v>
      </c>
      <c r="E460" s="22">
        <f>단가대비표!O101</f>
        <v>0</v>
      </c>
      <c r="F460" s="25">
        <f>TRUNC(E460*D460,1)</f>
        <v>0</v>
      </c>
      <c r="G460" s="22">
        <f>단가대비표!P101</f>
        <v>277642</v>
      </c>
      <c r="H460" s="25">
        <f>TRUNC(G460*D460,1)</f>
        <v>7163.1</v>
      </c>
      <c r="I460" s="22">
        <f>단가대비표!V101</f>
        <v>0</v>
      </c>
      <c r="J460" s="25">
        <f>TRUNC(I460*D460,1)</f>
        <v>0</v>
      </c>
      <c r="K460" s="22">
        <f t="shared" ref="K460:L462" si="70">TRUNC(E460+G460+I460,1)</f>
        <v>277642</v>
      </c>
      <c r="L460" s="25">
        <f t="shared" si="70"/>
        <v>7163.1</v>
      </c>
      <c r="M460" s="19" t="s">
        <v>52</v>
      </c>
      <c r="N460" s="1" t="s">
        <v>771</v>
      </c>
      <c r="O460" s="1" t="s">
        <v>1252</v>
      </c>
      <c r="P460" s="1" t="s">
        <v>65</v>
      </c>
      <c r="Q460" s="1" t="s">
        <v>65</v>
      </c>
      <c r="R460" s="1" t="s">
        <v>64</v>
      </c>
      <c r="V460">
        <v>1</v>
      </c>
      <c r="AV460" s="1" t="s">
        <v>52</v>
      </c>
      <c r="AW460" s="1" t="s">
        <v>1253</v>
      </c>
      <c r="AX460" s="1" t="s">
        <v>52</v>
      </c>
      <c r="AY460" s="1" t="s">
        <v>52</v>
      </c>
      <c r="AZ460" s="1" t="s">
        <v>52</v>
      </c>
    </row>
    <row r="461" spans="1:52" ht="30" customHeight="1" x14ac:dyDescent="0.3">
      <c r="A461" s="19" t="s">
        <v>606</v>
      </c>
      <c r="B461" s="19" t="s">
        <v>607</v>
      </c>
      <c r="C461" s="19" t="s">
        <v>608</v>
      </c>
      <c r="D461" s="20">
        <v>6.4999999999999997E-3</v>
      </c>
      <c r="E461" s="22">
        <f>단가대비표!O91</f>
        <v>0</v>
      </c>
      <c r="F461" s="25">
        <f>TRUNC(E461*D461,1)</f>
        <v>0</v>
      </c>
      <c r="G461" s="22">
        <f>단가대비표!P91</f>
        <v>172068</v>
      </c>
      <c r="H461" s="25">
        <f>TRUNC(G461*D461,1)</f>
        <v>1118.4000000000001</v>
      </c>
      <c r="I461" s="22">
        <f>단가대비표!V91</f>
        <v>0</v>
      </c>
      <c r="J461" s="25">
        <f>TRUNC(I461*D461,1)</f>
        <v>0</v>
      </c>
      <c r="K461" s="22">
        <f t="shared" si="70"/>
        <v>172068</v>
      </c>
      <c r="L461" s="25">
        <f t="shared" si="70"/>
        <v>1118.4000000000001</v>
      </c>
      <c r="M461" s="19" t="s">
        <v>52</v>
      </c>
      <c r="N461" s="1" t="s">
        <v>771</v>
      </c>
      <c r="O461" s="1" t="s">
        <v>609</v>
      </c>
      <c r="P461" s="1" t="s">
        <v>65</v>
      </c>
      <c r="Q461" s="1" t="s">
        <v>65</v>
      </c>
      <c r="R461" s="1" t="s">
        <v>64</v>
      </c>
      <c r="V461">
        <v>1</v>
      </c>
      <c r="AV461" s="1" t="s">
        <v>52</v>
      </c>
      <c r="AW461" s="1" t="s">
        <v>1254</v>
      </c>
      <c r="AX461" s="1" t="s">
        <v>52</v>
      </c>
      <c r="AY461" s="1" t="s">
        <v>52</v>
      </c>
      <c r="AZ461" s="1" t="s">
        <v>52</v>
      </c>
    </row>
    <row r="462" spans="1:52" ht="30" customHeight="1" x14ac:dyDescent="0.3">
      <c r="A462" s="19" t="s">
        <v>675</v>
      </c>
      <c r="B462" s="19" t="s">
        <v>1255</v>
      </c>
      <c r="C462" s="19" t="s">
        <v>429</v>
      </c>
      <c r="D462" s="20">
        <v>1</v>
      </c>
      <c r="E462" s="22">
        <v>0</v>
      </c>
      <c r="F462" s="25">
        <f>TRUNC(E462*D462,1)</f>
        <v>0</v>
      </c>
      <c r="G462" s="22">
        <v>0</v>
      </c>
      <c r="H462" s="25">
        <f>TRUNC(G462*D462,1)</f>
        <v>0</v>
      </c>
      <c r="I462" s="22">
        <f>TRUNC(SUMIF(V460:V462, RIGHTB(O462, 1), H460:H462)*U462, 2)</f>
        <v>331.26</v>
      </c>
      <c r="J462" s="25">
        <f>TRUNC(I462*D462,1)</f>
        <v>331.2</v>
      </c>
      <c r="K462" s="22">
        <f t="shared" si="70"/>
        <v>331.2</v>
      </c>
      <c r="L462" s="25">
        <f t="shared" si="70"/>
        <v>331.2</v>
      </c>
      <c r="M462" s="19" t="s">
        <v>52</v>
      </c>
      <c r="N462" s="1" t="s">
        <v>771</v>
      </c>
      <c r="O462" s="1" t="s">
        <v>653</v>
      </c>
      <c r="P462" s="1" t="s">
        <v>65</v>
      </c>
      <c r="Q462" s="1" t="s">
        <v>65</v>
      </c>
      <c r="R462" s="1" t="s">
        <v>65</v>
      </c>
      <c r="S462">
        <v>1</v>
      </c>
      <c r="T462">
        <v>2</v>
      </c>
      <c r="U462">
        <v>0.04</v>
      </c>
      <c r="AV462" s="1" t="s">
        <v>52</v>
      </c>
      <c r="AW462" s="1" t="s">
        <v>1256</v>
      </c>
      <c r="AX462" s="1" t="s">
        <v>52</v>
      </c>
      <c r="AY462" s="1" t="s">
        <v>52</v>
      </c>
      <c r="AZ462" s="1" t="s">
        <v>52</v>
      </c>
    </row>
    <row r="463" spans="1:52" ht="30" customHeight="1" x14ac:dyDescent="0.3">
      <c r="A463" s="19" t="s">
        <v>586</v>
      </c>
      <c r="B463" s="19" t="s">
        <v>52</v>
      </c>
      <c r="C463" s="19" t="s">
        <v>52</v>
      </c>
      <c r="D463" s="20"/>
      <c r="E463" s="22"/>
      <c r="F463" s="25">
        <f>TRUNC(SUMIF(N460:N462, N459, F460:F462),0)</f>
        <v>0</v>
      </c>
      <c r="G463" s="22"/>
      <c r="H463" s="25">
        <f>TRUNC(SUMIF(N460:N462, N459, H460:H462),0)</f>
        <v>8281</v>
      </c>
      <c r="I463" s="22"/>
      <c r="J463" s="25">
        <f>TRUNC(SUMIF(N460:N462, N459, J460:J462),0)</f>
        <v>331</v>
      </c>
      <c r="K463" s="22"/>
      <c r="L463" s="25">
        <f>F463+H463+J463</f>
        <v>8612</v>
      </c>
      <c r="M463" s="19" t="s">
        <v>52</v>
      </c>
      <c r="N463" s="1" t="s">
        <v>83</v>
      </c>
      <c r="O463" s="1" t="s">
        <v>83</v>
      </c>
      <c r="P463" s="1" t="s">
        <v>52</v>
      </c>
      <c r="Q463" s="1" t="s">
        <v>52</v>
      </c>
      <c r="R463" s="1" t="s">
        <v>52</v>
      </c>
      <c r="AV463" s="1" t="s">
        <v>52</v>
      </c>
      <c r="AW463" s="1" t="s">
        <v>52</v>
      </c>
      <c r="AX463" s="1" t="s">
        <v>52</v>
      </c>
      <c r="AY463" s="1" t="s">
        <v>52</v>
      </c>
      <c r="AZ463" s="1" t="s">
        <v>52</v>
      </c>
    </row>
    <row r="464" spans="1:52" ht="30" customHeight="1" x14ac:dyDescent="0.3">
      <c r="A464" s="20"/>
      <c r="B464" s="20"/>
      <c r="C464" s="20"/>
      <c r="D464" s="20"/>
      <c r="E464" s="22"/>
      <c r="F464" s="25"/>
      <c r="G464" s="22"/>
      <c r="H464" s="25"/>
      <c r="I464" s="22"/>
      <c r="J464" s="25"/>
      <c r="K464" s="22"/>
      <c r="L464" s="25"/>
      <c r="M464" s="20"/>
    </row>
    <row r="465" spans="1:52" ht="30" customHeight="1" x14ac:dyDescent="0.3">
      <c r="A465" s="16" t="s">
        <v>1257</v>
      </c>
      <c r="B465" s="17"/>
      <c r="C465" s="17"/>
      <c r="D465" s="17"/>
      <c r="E465" s="21"/>
      <c r="F465" s="24"/>
      <c r="G465" s="21"/>
      <c r="H465" s="24"/>
      <c r="I465" s="21"/>
      <c r="J465" s="24"/>
      <c r="K465" s="21"/>
      <c r="L465" s="24"/>
      <c r="M465" s="18"/>
      <c r="N465" s="1" t="s">
        <v>777</v>
      </c>
    </row>
    <row r="466" spans="1:52" ht="30" customHeight="1" x14ac:dyDescent="0.3">
      <c r="A466" s="19" t="s">
        <v>1259</v>
      </c>
      <c r="B466" s="19" t="s">
        <v>1260</v>
      </c>
      <c r="C466" s="19" t="s">
        <v>1261</v>
      </c>
      <c r="D466" s="20">
        <v>2.2050000000000001</v>
      </c>
      <c r="E466" s="22">
        <f>단가대비표!O32</f>
        <v>2358</v>
      </c>
      <c r="F466" s="25">
        <f>TRUNC(E466*D466,1)</f>
        <v>5199.3</v>
      </c>
      <c r="G466" s="22">
        <f>단가대비표!P32</f>
        <v>0</v>
      </c>
      <c r="H466" s="25">
        <f>TRUNC(G466*D466,1)</f>
        <v>0</v>
      </c>
      <c r="I466" s="22">
        <f>단가대비표!V32</f>
        <v>0</v>
      </c>
      <c r="J466" s="25">
        <f>TRUNC(I466*D466,1)</f>
        <v>0</v>
      </c>
      <c r="K466" s="22">
        <f t="shared" ref="K466:L468" si="71">TRUNC(E466+G466+I466,1)</f>
        <v>2358</v>
      </c>
      <c r="L466" s="25">
        <f t="shared" si="71"/>
        <v>5199.3</v>
      </c>
      <c r="M466" s="19" t="s">
        <v>52</v>
      </c>
      <c r="N466" s="1" t="s">
        <v>777</v>
      </c>
      <c r="O466" s="1" t="s">
        <v>1262</v>
      </c>
      <c r="P466" s="1" t="s">
        <v>65</v>
      </c>
      <c r="Q466" s="1" t="s">
        <v>65</v>
      </c>
      <c r="R466" s="1" t="s">
        <v>64</v>
      </c>
      <c r="V466">
        <v>1</v>
      </c>
      <c r="AV466" s="1" t="s">
        <v>52</v>
      </c>
      <c r="AW466" s="1" t="s">
        <v>1263</v>
      </c>
      <c r="AX466" s="1" t="s">
        <v>52</v>
      </c>
      <c r="AY466" s="1" t="s">
        <v>52</v>
      </c>
      <c r="AZ466" s="1" t="s">
        <v>52</v>
      </c>
    </row>
    <row r="467" spans="1:52" ht="30" customHeight="1" x14ac:dyDescent="0.3">
      <c r="A467" s="19" t="s">
        <v>765</v>
      </c>
      <c r="B467" s="19" t="s">
        <v>766</v>
      </c>
      <c r="C467" s="19" t="s">
        <v>429</v>
      </c>
      <c r="D467" s="20">
        <v>1</v>
      </c>
      <c r="E467" s="22">
        <f>TRUNC(SUMIF(V466:V468, RIGHTB(O467, 1), F466:F468)*U467, 2)</f>
        <v>259.95999999999998</v>
      </c>
      <c r="F467" s="25">
        <f>TRUNC(E467*D467,1)</f>
        <v>259.89999999999998</v>
      </c>
      <c r="G467" s="22">
        <v>0</v>
      </c>
      <c r="H467" s="25">
        <f>TRUNC(G467*D467,1)</f>
        <v>0</v>
      </c>
      <c r="I467" s="22">
        <v>0</v>
      </c>
      <c r="J467" s="25">
        <f>TRUNC(I467*D467,1)</f>
        <v>0</v>
      </c>
      <c r="K467" s="22">
        <f t="shared" si="71"/>
        <v>259.89999999999998</v>
      </c>
      <c r="L467" s="25">
        <f t="shared" si="71"/>
        <v>259.89999999999998</v>
      </c>
      <c r="M467" s="19" t="s">
        <v>52</v>
      </c>
      <c r="N467" s="1" t="s">
        <v>777</v>
      </c>
      <c r="O467" s="1" t="s">
        <v>653</v>
      </c>
      <c r="P467" s="1" t="s">
        <v>65</v>
      </c>
      <c r="Q467" s="1" t="s">
        <v>65</v>
      </c>
      <c r="R467" s="1" t="s">
        <v>65</v>
      </c>
      <c r="S467">
        <v>0</v>
      </c>
      <c r="T467">
        <v>0</v>
      </c>
      <c r="U467">
        <v>0.05</v>
      </c>
      <c r="AV467" s="1" t="s">
        <v>52</v>
      </c>
      <c r="AW467" s="1" t="s">
        <v>1264</v>
      </c>
      <c r="AX467" s="1" t="s">
        <v>52</v>
      </c>
      <c r="AY467" s="1" t="s">
        <v>52</v>
      </c>
      <c r="AZ467" s="1" t="s">
        <v>52</v>
      </c>
    </row>
    <row r="468" spans="1:52" ht="30" customHeight="1" x14ac:dyDescent="0.3">
      <c r="A468" s="19" t="s">
        <v>1265</v>
      </c>
      <c r="B468" s="19" t="s">
        <v>1266</v>
      </c>
      <c r="C468" s="19" t="s">
        <v>73</v>
      </c>
      <c r="D468" s="20">
        <v>1</v>
      </c>
      <c r="E468" s="22">
        <f>일위대가목록!E82</f>
        <v>0</v>
      </c>
      <c r="F468" s="25">
        <f>TRUNC(E468*D468,1)</f>
        <v>0</v>
      </c>
      <c r="G468" s="22">
        <f>일위대가목록!F82</f>
        <v>9733</v>
      </c>
      <c r="H468" s="25">
        <f>TRUNC(G468*D468,1)</f>
        <v>9733</v>
      </c>
      <c r="I468" s="22">
        <f>일위대가목록!G82</f>
        <v>194</v>
      </c>
      <c r="J468" s="25">
        <f>TRUNC(I468*D468,1)</f>
        <v>194</v>
      </c>
      <c r="K468" s="22">
        <f t="shared" si="71"/>
        <v>9927</v>
      </c>
      <c r="L468" s="25">
        <f t="shared" si="71"/>
        <v>9927</v>
      </c>
      <c r="M468" s="19" t="s">
        <v>1267</v>
      </c>
      <c r="N468" s="1" t="s">
        <v>777</v>
      </c>
      <c r="O468" s="1" t="s">
        <v>1268</v>
      </c>
      <c r="P468" s="1" t="s">
        <v>64</v>
      </c>
      <c r="Q468" s="1" t="s">
        <v>65</v>
      </c>
      <c r="R468" s="1" t="s">
        <v>65</v>
      </c>
      <c r="AV468" s="1" t="s">
        <v>52</v>
      </c>
      <c r="AW468" s="1" t="s">
        <v>1269</v>
      </c>
      <c r="AX468" s="1" t="s">
        <v>52</v>
      </c>
      <c r="AY468" s="1" t="s">
        <v>52</v>
      </c>
      <c r="AZ468" s="1" t="s">
        <v>52</v>
      </c>
    </row>
    <row r="469" spans="1:52" ht="30" customHeight="1" x14ac:dyDescent="0.3">
      <c r="A469" s="19" t="s">
        <v>586</v>
      </c>
      <c r="B469" s="19" t="s">
        <v>52</v>
      </c>
      <c r="C469" s="19" t="s">
        <v>52</v>
      </c>
      <c r="D469" s="20"/>
      <c r="E469" s="22"/>
      <c r="F469" s="25">
        <f>TRUNC(SUMIF(N466:N468, N465, F466:F468),0)</f>
        <v>5459</v>
      </c>
      <c r="G469" s="22"/>
      <c r="H469" s="25">
        <f>TRUNC(SUMIF(N466:N468, N465, H466:H468),0)</f>
        <v>9733</v>
      </c>
      <c r="I469" s="22"/>
      <c r="J469" s="25">
        <f>TRUNC(SUMIF(N466:N468, N465, J466:J468),0)</f>
        <v>194</v>
      </c>
      <c r="K469" s="22"/>
      <c r="L469" s="25">
        <f>F469+H469+J469</f>
        <v>15386</v>
      </c>
      <c r="M469" s="19" t="s">
        <v>52</v>
      </c>
      <c r="N469" s="1" t="s">
        <v>83</v>
      </c>
      <c r="O469" s="1" t="s">
        <v>83</v>
      </c>
      <c r="P469" s="1" t="s">
        <v>52</v>
      </c>
      <c r="Q469" s="1" t="s">
        <v>52</v>
      </c>
      <c r="R469" s="1" t="s">
        <v>52</v>
      </c>
      <c r="AV469" s="1" t="s">
        <v>52</v>
      </c>
      <c r="AW469" s="1" t="s">
        <v>52</v>
      </c>
      <c r="AX469" s="1" t="s">
        <v>52</v>
      </c>
      <c r="AY469" s="1" t="s">
        <v>52</v>
      </c>
      <c r="AZ469" s="1" t="s">
        <v>52</v>
      </c>
    </row>
    <row r="470" spans="1:52" ht="30" customHeight="1" x14ac:dyDescent="0.3">
      <c r="A470" s="20"/>
      <c r="B470" s="20"/>
      <c r="C470" s="20"/>
      <c r="D470" s="20"/>
      <c r="E470" s="22"/>
      <c r="F470" s="25"/>
      <c r="G470" s="22"/>
      <c r="H470" s="25"/>
      <c r="I470" s="22"/>
      <c r="J470" s="25"/>
      <c r="K470" s="22"/>
      <c r="L470" s="25"/>
      <c r="M470" s="20"/>
    </row>
    <row r="471" spans="1:52" ht="30" customHeight="1" x14ac:dyDescent="0.3">
      <c r="A471" s="16" t="s">
        <v>1270</v>
      </c>
      <c r="B471" s="17"/>
      <c r="C471" s="17"/>
      <c r="D471" s="17"/>
      <c r="E471" s="21"/>
      <c r="F471" s="24"/>
      <c r="G471" s="21"/>
      <c r="H471" s="24"/>
      <c r="I471" s="21"/>
      <c r="J471" s="24"/>
      <c r="K471" s="21"/>
      <c r="L471" s="24"/>
      <c r="M471" s="18"/>
      <c r="N471" s="1" t="s">
        <v>782</v>
      </c>
    </row>
    <row r="472" spans="1:52" ht="30" customHeight="1" x14ac:dyDescent="0.3">
      <c r="A472" s="19" t="s">
        <v>761</v>
      </c>
      <c r="B472" s="19" t="s">
        <v>762</v>
      </c>
      <c r="C472" s="19" t="s">
        <v>73</v>
      </c>
      <c r="D472" s="20">
        <v>2.06</v>
      </c>
      <c r="E472" s="22">
        <f>단가대비표!O15</f>
        <v>11268</v>
      </c>
      <c r="F472" s="25">
        <f>TRUNC(E472*D472,1)</f>
        <v>23212</v>
      </c>
      <c r="G472" s="22">
        <f>단가대비표!P15</f>
        <v>0</v>
      </c>
      <c r="H472" s="25">
        <f>TRUNC(G472*D472,1)</f>
        <v>0</v>
      </c>
      <c r="I472" s="22">
        <f>단가대비표!V15</f>
        <v>0</v>
      </c>
      <c r="J472" s="25">
        <f>TRUNC(I472*D472,1)</f>
        <v>0</v>
      </c>
      <c r="K472" s="22">
        <f>TRUNC(E472+G472+I472,1)</f>
        <v>11268</v>
      </c>
      <c r="L472" s="25">
        <f>TRUNC(F472+H472+J472,1)</f>
        <v>23212</v>
      </c>
      <c r="M472" s="19" t="s">
        <v>52</v>
      </c>
      <c r="N472" s="1" t="s">
        <v>782</v>
      </c>
      <c r="O472" s="1" t="s">
        <v>763</v>
      </c>
      <c r="P472" s="1" t="s">
        <v>65</v>
      </c>
      <c r="Q472" s="1" t="s">
        <v>65</v>
      </c>
      <c r="R472" s="1" t="s">
        <v>64</v>
      </c>
      <c r="AV472" s="1" t="s">
        <v>52</v>
      </c>
      <c r="AW472" s="1" t="s">
        <v>1271</v>
      </c>
      <c r="AX472" s="1" t="s">
        <v>52</v>
      </c>
      <c r="AY472" s="1" t="s">
        <v>52</v>
      </c>
      <c r="AZ472" s="1" t="s">
        <v>52</v>
      </c>
    </row>
    <row r="473" spans="1:52" ht="30" customHeight="1" x14ac:dyDescent="0.3">
      <c r="A473" s="19" t="s">
        <v>1272</v>
      </c>
      <c r="B473" s="19" t="s">
        <v>1273</v>
      </c>
      <c r="C473" s="19" t="s">
        <v>73</v>
      </c>
      <c r="D473" s="20">
        <v>2</v>
      </c>
      <c r="E473" s="22">
        <f>일위대가목록!E83</f>
        <v>0</v>
      </c>
      <c r="F473" s="25">
        <f>TRUNC(E473*D473,1)</f>
        <v>0</v>
      </c>
      <c r="G473" s="22">
        <f>일위대가목록!F83</f>
        <v>18183</v>
      </c>
      <c r="H473" s="25">
        <f>TRUNC(G473*D473,1)</f>
        <v>36366</v>
      </c>
      <c r="I473" s="22">
        <f>일위대가목록!G83</f>
        <v>363</v>
      </c>
      <c r="J473" s="25">
        <f>TRUNC(I473*D473,1)</f>
        <v>726</v>
      </c>
      <c r="K473" s="22">
        <f>TRUNC(E473+G473+I473,1)</f>
        <v>18546</v>
      </c>
      <c r="L473" s="25">
        <f>TRUNC(F473+H473+J473,1)</f>
        <v>37092</v>
      </c>
      <c r="M473" s="19" t="s">
        <v>1274</v>
      </c>
      <c r="N473" s="1" t="s">
        <v>782</v>
      </c>
      <c r="O473" s="1" t="s">
        <v>1275</v>
      </c>
      <c r="P473" s="1" t="s">
        <v>64</v>
      </c>
      <c r="Q473" s="1" t="s">
        <v>65</v>
      </c>
      <c r="R473" s="1" t="s">
        <v>65</v>
      </c>
      <c r="AV473" s="1" t="s">
        <v>52</v>
      </c>
      <c r="AW473" s="1" t="s">
        <v>1276</v>
      </c>
      <c r="AX473" s="1" t="s">
        <v>52</v>
      </c>
      <c r="AY473" s="1" t="s">
        <v>52</v>
      </c>
      <c r="AZ473" s="1" t="s">
        <v>52</v>
      </c>
    </row>
    <row r="474" spans="1:52" ht="30" customHeight="1" x14ac:dyDescent="0.3">
      <c r="A474" s="19" t="s">
        <v>586</v>
      </c>
      <c r="B474" s="19" t="s">
        <v>52</v>
      </c>
      <c r="C474" s="19" t="s">
        <v>52</v>
      </c>
      <c r="D474" s="20"/>
      <c r="E474" s="22"/>
      <c r="F474" s="25">
        <f>TRUNC(SUMIF(N472:N473, N471, F472:F473),0)</f>
        <v>23212</v>
      </c>
      <c r="G474" s="22"/>
      <c r="H474" s="25">
        <f>TRUNC(SUMIF(N472:N473, N471, H472:H473),0)</f>
        <v>36366</v>
      </c>
      <c r="I474" s="22"/>
      <c r="J474" s="25">
        <f>TRUNC(SUMIF(N472:N473, N471, J472:J473),0)</f>
        <v>726</v>
      </c>
      <c r="K474" s="22"/>
      <c r="L474" s="25">
        <f>F474+H474+J474</f>
        <v>60304</v>
      </c>
      <c r="M474" s="19" t="s">
        <v>52</v>
      </c>
      <c r="N474" s="1" t="s">
        <v>83</v>
      </c>
      <c r="O474" s="1" t="s">
        <v>83</v>
      </c>
      <c r="P474" s="1" t="s">
        <v>52</v>
      </c>
      <c r="Q474" s="1" t="s">
        <v>52</v>
      </c>
      <c r="R474" s="1" t="s">
        <v>52</v>
      </c>
      <c r="AV474" s="1" t="s">
        <v>52</v>
      </c>
      <c r="AW474" s="1" t="s">
        <v>52</v>
      </c>
      <c r="AX474" s="1" t="s">
        <v>52</v>
      </c>
      <c r="AY474" s="1" t="s">
        <v>52</v>
      </c>
      <c r="AZ474" s="1" t="s">
        <v>52</v>
      </c>
    </row>
    <row r="475" spans="1:52" ht="30" customHeight="1" x14ac:dyDescent="0.3">
      <c r="A475" s="20"/>
      <c r="B475" s="20"/>
      <c r="C475" s="20"/>
      <c r="D475" s="20"/>
      <c r="E475" s="22"/>
      <c r="F475" s="25"/>
      <c r="G475" s="22"/>
      <c r="H475" s="25"/>
      <c r="I475" s="22"/>
      <c r="J475" s="25"/>
      <c r="K475" s="22"/>
      <c r="L475" s="25"/>
      <c r="M475" s="20"/>
    </row>
    <row r="476" spans="1:52" ht="30" customHeight="1" x14ac:dyDescent="0.3">
      <c r="A476" s="16" t="s">
        <v>1277</v>
      </c>
      <c r="B476" s="17"/>
      <c r="C476" s="17"/>
      <c r="D476" s="17"/>
      <c r="E476" s="21"/>
      <c r="F476" s="24"/>
      <c r="G476" s="21"/>
      <c r="H476" s="24"/>
      <c r="I476" s="21"/>
      <c r="J476" s="24"/>
      <c r="K476" s="21"/>
      <c r="L476" s="24"/>
      <c r="M476" s="18"/>
      <c r="N476" s="1" t="s">
        <v>787</v>
      </c>
    </row>
    <row r="477" spans="1:52" ht="30" customHeight="1" x14ac:dyDescent="0.3">
      <c r="A477" s="19" t="s">
        <v>1279</v>
      </c>
      <c r="B477" s="19" t="s">
        <v>1280</v>
      </c>
      <c r="C477" s="19" t="s">
        <v>73</v>
      </c>
      <c r="D477" s="20">
        <v>2.1</v>
      </c>
      <c r="E477" s="22">
        <f>단가대비표!O41</f>
        <v>4166.66</v>
      </c>
      <c r="F477" s="25">
        <f>TRUNC(E477*D477,1)</f>
        <v>8749.9</v>
      </c>
      <c r="G477" s="22">
        <f>단가대비표!P41</f>
        <v>0</v>
      </c>
      <c r="H477" s="25">
        <f>TRUNC(G477*D477,1)</f>
        <v>0</v>
      </c>
      <c r="I477" s="22">
        <f>단가대비표!V41</f>
        <v>0</v>
      </c>
      <c r="J477" s="25">
        <f>TRUNC(I477*D477,1)</f>
        <v>0</v>
      </c>
      <c r="K477" s="22">
        <f t="shared" ref="K477:L479" si="72">TRUNC(E477+G477+I477,1)</f>
        <v>4166.6000000000004</v>
      </c>
      <c r="L477" s="25">
        <f t="shared" si="72"/>
        <v>8749.9</v>
      </c>
      <c r="M477" s="19" t="s">
        <v>52</v>
      </c>
      <c r="N477" s="1" t="s">
        <v>787</v>
      </c>
      <c r="O477" s="1" t="s">
        <v>1281</v>
      </c>
      <c r="P477" s="1" t="s">
        <v>65</v>
      </c>
      <c r="Q477" s="1" t="s">
        <v>65</v>
      </c>
      <c r="R477" s="1" t="s">
        <v>64</v>
      </c>
      <c r="V477">
        <v>1</v>
      </c>
      <c r="AV477" s="1" t="s">
        <v>52</v>
      </c>
      <c r="AW477" s="1" t="s">
        <v>1282</v>
      </c>
      <c r="AX477" s="1" t="s">
        <v>52</v>
      </c>
      <c r="AY477" s="1" t="s">
        <v>52</v>
      </c>
      <c r="AZ477" s="1" t="s">
        <v>52</v>
      </c>
    </row>
    <row r="478" spans="1:52" ht="30" customHeight="1" x14ac:dyDescent="0.3">
      <c r="A478" s="19" t="s">
        <v>765</v>
      </c>
      <c r="B478" s="19" t="s">
        <v>766</v>
      </c>
      <c r="C478" s="19" t="s">
        <v>429</v>
      </c>
      <c r="D478" s="20">
        <v>1</v>
      </c>
      <c r="E478" s="22">
        <f>TRUNC(SUMIF(V477:V479, RIGHTB(O478, 1), F477:F479)*U478, 2)</f>
        <v>437.49</v>
      </c>
      <c r="F478" s="25">
        <f>TRUNC(E478*D478,1)</f>
        <v>437.4</v>
      </c>
      <c r="G478" s="22">
        <v>0</v>
      </c>
      <c r="H478" s="25">
        <f>TRUNC(G478*D478,1)</f>
        <v>0</v>
      </c>
      <c r="I478" s="22">
        <v>0</v>
      </c>
      <c r="J478" s="25">
        <f>TRUNC(I478*D478,1)</f>
        <v>0</v>
      </c>
      <c r="K478" s="22">
        <f t="shared" si="72"/>
        <v>437.4</v>
      </c>
      <c r="L478" s="25">
        <f t="shared" si="72"/>
        <v>437.4</v>
      </c>
      <c r="M478" s="19" t="s">
        <v>52</v>
      </c>
      <c r="N478" s="1" t="s">
        <v>787</v>
      </c>
      <c r="O478" s="1" t="s">
        <v>653</v>
      </c>
      <c r="P478" s="1" t="s">
        <v>65</v>
      </c>
      <c r="Q478" s="1" t="s">
        <v>65</v>
      </c>
      <c r="R478" s="1" t="s">
        <v>65</v>
      </c>
      <c r="S478">
        <v>0</v>
      </c>
      <c r="T478">
        <v>0</v>
      </c>
      <c r="U478">
        <v>0.05</v>
      </c>
      <c r="AV478" s="1" t="s">
        <v>52</v>
      </c>
      <c r="AW478" s="1" t="s">
        <v>1283</v>
      </c>
      <c r="AX478" s="1" t="s">
        <v>52</v>
      </c>
      <c r="AY478" s="1" t="s">
        <v>52</v>
      </c>
      <c r="AZ478" s="1" t="s">
        <v>52</v>
      </c>
    </row>
    <row r="479" spans="1:52" ht="30" customHeight="1" x14ac:dyDescent="0.3">
      <c r="A479" s="19" t="s">
        <v>1284</v>
      </c>
      <c r="B479" s="19" t="s">
        <v>1285</v>
      </c>
      <c r="C479" s="19" t="s">
        <v>73</v>
      </c>
      <c r="D479" s="20">
        <v>1</v>
      </c>
      <c r="E479" s="22">
        <f>일위대가목록!E84</f>
        <v>0</v>
      </c>
      <c r="F479" s="25">
        <f>TRUNC(E479*D479,1)</f>
        <v>0</v>
      </c>
      <c r="G479" s="22">
        <f>일위대가목록!F84</f>
        <v>15088</v>
      </c>
      <c r="H479" s="25">
        <f>TRUNC(G479*D479,1)</f>
        <v>15088</v>
      </c>
      <c r="I479" s="22">
        <f>일위대가목록!G84</f>
        <v>150</v>
      </c>
      <c r="J479" s="25">
        <f>TRUNC(I479*D479,1)</f>
        <v>150</v>
      </c>
      <c r="K479" s="22">
        <f t="shared" si="72"/>
        <v>15238</v>
      </c>
      <c r="L479" s="25">
        <f t="shared" si="72"/>
        <v>15238</v>
      </c>
      <c r="M479" s="19" t="s">
        <v>1286</v>
      </c>
      <c r="N479" s="1" t="s">
        <v>787</v>
      </c>
      <c r="O479" s="1" t="s">
        <v>1287</v>
      </c>
      <c r="P479" s="1" t="s">
        <v>64</v>
      </c>
      <c r="Q479" s="1" t="s">
        <v>65</v>
      </c>
      <c r="R479" s="1" t="s">
        <v>65</v>
      </c>
      <c r="AV479" s="1" t="s">
        <v>52</v>
      </c>
      <c r="AW479" s="1" t="s">
        <v>1288</v>
      </c>
      <c r="AX479" s="1" t="s">
        <v>52</v>
      </c>
      <c r="AY479" s="1" t="s">
        <v>52</v>
      </c>
      <c r="AZ479" s="1" t="s">
        <v>52</v>
      </c>
    </row>
    <row r="480" spans="1:52" ht="30" customHeight="1" x14ac:dyDescent="0.3">
      <c r="A480" s="19" t="s">
        <v>586</v>
      </c>
      <c r="B480" s="19" t="s">
        <v>52</v>
      </c>
      <c r="C480" s="19" t="s">
        <v>52</v>
      </c>
      <c r="D480" s="20"/>
      <c r="E480" s="22"/>
      <c r="F480" s="25">
        <f>TRUNC(SUMIF(N477:N479, N476, F477:F479),0)</f>
        <v>9187</v>
      </c>
      <c r="G480" s="22"/>
      <c r="H480" s="25">
        <f>TRUNC(SUMIF(N477:N479, N476, H477:H479),0)</f>
        <v>15088</v>
      </c>
      <c r="I480" s="22"/>
      <c r="J480" s="25">
        <f>TRUNC(SUMIF(N477:N479, N476, J477:J479),0)</f>
        <v>150</v>
      </c>
      <c r="K480" s="22"/>
      <c r="L480" s="25">
        <f>F480+H480+J480</f>
        <v>24425</v>
      </c>
      <c r="M480" s="19" t="s">
        <v>52</v>
      </c>
      <c r="N480" s="1" t="s">
        <v>83</v>
      </c>
      <c r="O480" s="1" t="s">
        <v>83</v>
      </c>
      <c r="P480" s="1" t="s">
        <v>52</v>
      </c>
      <c r="Q480" s="1" t="s">
        <v>52</v>
      </c>
      <c r="R480" s="1" t="s">
        <v>52</v>
      </c>
      <c r="AV480" s="1" t="s">
        <v>52</v>
      </c>
      <c r="AW480" s="1" t="s">
        <v>52</v>
      </c>
      <c r="AX480" s="1" t="s">
        <v>52</v>
      </c>
      <c r="AY480" s="1" t="s">
        <v>52</v>
      </c>
      <c r="AZ480" s="1" t="s">
        <v>52</v>
      </c>
    </row>
    <row r="481" spans="1:52" ht="30" customHeight="1" x14ac:dyDescent="0.3">
      <c r="A481" s="20"/>
      <c r="B481" s="20"/>
      <c r="C481" s="20"/>
      <c r="D481" s="20"/>
      <c r="E481" s="22"/>
      <c r="F481" s="25"/>
      <c r="G481" s="22"/>
      <c r="H481" s="25"/>
      <c r="I481" s="22"/>
      <c r="J481" s="25"/>
      <c r="K481" s="22"/>
      <c r="L481" s="25"/>
      <c r="M481" s="20"/>
    </row>
    <row r="482" spans="1:52" ht="30" customHeight="1" x14ac:dyDescent="0.3">
      <c r="A482" s="16" t="s">
        <v>1289</v>
      </c>
      <c r="B482" s="17"/>
      <c r="C482" s="17"/>
      <c r="D482" s="17"/>
      <c r="E482" s="21"/>
      <c r="F482" s="24"/>
      <c r="G482" s="21"/>
      <c r="H482" s="24"/>
      <c r="I482" s="21"/>
      <c r="J482" s="24"/>
      <c r="K482" s="21"/>
      <c r="L482" s="24"/>
      <c r="M482" s="18"/>
      <c r="N482" s="1" t="s">
        <v>1268</v>
      </c>
    </row>
    <row r="483" spans="1:52" ht="30" customHeight="1" x14ac:dyDescent="0.3">
      <c r="A483" s="19" t="s">
        <v>1251</v>
      </c>
      <c r="B483" s="19" t="s">
        <v>607</v>
      </c>
      <c r="C483" s="19" t="s">
        <v>608</v>
      </c>
      <c r="D483" s="20">
        <v>2.7E-2</v>
      </c>
      <c r="E483" s="22">
        <f>단가대비표!O101</f>
        <v>0</v>
      </c>
      <c r="F483" s="25">
        <f>TRUNC(E483*D483,1)</f>
        <v>0</v>
      </c>
      <c r="G483" s="22">
        <f>단가대비표!P101</f>
        <v>277642</v>
      </c>
      <c r="H483" s="25">
        <f>TRUNC(G483*D483,1)</f>
        <v>7496.3</v>
      </c>
      <c r="I483" s="22">
        <f>단가대비표!V101</f>
        <v>0</v>
      </c>
      <c r="J483" s="25">
        <f>TRUNC(I483*D483,1)</f>
        <v>0</v>
      </c>
      <c r="K483" s="22">
        <f t="shared" ref="K483:L485" si="73">TRUNC(E483+G483+I483,1)</f>
        <v>277642</v>
      </c>
      <c r="L483" s="25">
        <f t="shared" si="73"/>
        <v>7496.3</v>
      </c>
      <c r="M483" s="19" t="s">
        <v>52</v>
      </c>
      <c r="N483" s="1" t="s">
        <v>1268</v>
      </c>
      <c r="O483" s="1" t="s">
        <v>1252</v>
      </c>
      <c r="P483" s="1" t="s">
        <v>65</v>
      </c>
      <c r="Q483" s="1" t="s">
        <v>65</v>
      </c>
      <c r="R483" s="1" t="s">
        <v>64</v>
      </c>
      <c r="V483">
        <v>1</v>
      </c>
      <c r="AV483" s="1" t="s">
        <v>52</v>
      </c>
      <c r="AW483" s="1" t="s">
        <v>1290</v>
      </c>
      <c r="AX483" s="1" t="s">
        <v>52</v>
      </c>
      <c r="AY483" s="1" t="s">
        <v>52</v>
      </c>
      <c r="AZ483" s="1" t="s">
        <v>52</v>
      </c>
    </row>
    <row r="484" spans="1:52" ht="30" customHeight="1" x14ac:dyDescent="0.3">
      <c r="A484" s="19" t="s">
        <v>606</v>
      </c>
      <c r="B484" s="19" t="s">
        <v>607</v>
      </c>
      <c r="C484" s="19" t="s">
        <v>608</v>
      </c>
      <c r="D484" s="20">
        <v>1.2999999999999999E-2</v>
      </c>
      <c r="E484" s="22">
        <f>단가대비표!O91</f>
        <v>0</v>
      </c>
      <c r="F484" s="25">
        <f>TRUNC(E484*D484,1)</f>
        <v>0</v>
      </c>
      <c r="G484" s="22">
        <f>단가대비표!P91</f>
        <v>172068</v>
      </c>
      <c r="H484" s="25">
        <f>TRUNC(G484*D484,1)</f>
        <v>2236.8000000000002</v>
      </c>
      <c r="I484" s="22">
        <f>단가대비표!V91</f>
        <v>0</v>
      </c>
      <c r="J484" s="25">
        <f>TRUNC(I484*D484,1)</f>
        <v>0</v>
      </c>
      <c r="K484" s="22">
        <f t="shared" si="73"/>
        <v>172068</v>
      </c>
      <c r="L484" s="25">
        <f t="shared" si="73"/>
        <v>2236.8000000000002</v>
      </c>
      <c r="M484" s="19" t="s">
        <v>52</v>
      </c>
      <c r="N484" s="1" t="s">
        <v>1268</v>
      </c>
      <c r="O484" s="1" t="s">
        <v>609</v>
      </c>
      <c r="P484" s="1" t="s">
        <v>65</v>
      </c>
      <c r="Q484" s="1" t="s">
        <v>65</v>
      </c>
      <c r="R484" s="1" t="s">
        <v>64</v>
      </c>
      <c r="V484">
        <v>1</v>
      </c>
      <c r="AV484" s="1" t="s">
        <v>52</v>
      </c>
      <c r="AW484" s="1" t="s">
        <v>1291</v>
      </c>
      <c r="AX484" s="1" t="s">
        <v>52</v>
      </c>
      <c r="AY484" s="1" t="s">
        <v>52</v>
      </c>
      <c r="AZ484" s="1" t="s">
        <v>52</v>
      </c>
    </row>
    <row r="485" spans="1:52" ht="30" customHeight="1" x14ac:dyDescent="0.3">
      <c r="A485" s="19" t="s">
        <v>675</v>
      </c>
      <c r="B485" s="19" t="s">
        <v>676</v>
      </c>
      <c r="C485" s="19" t="s">
        <v>429</v>
      </c>
      <c r="D485" s="20">
        <v>1</v>
      </c>
      <c r="E485" s="22">
        <v>0</v>
      </c>
      <c r="F485" s="25">
        <f>TRUNC(E485*D485,1)</f>
        <v>0</v>
      </c>
      <c r="G485" s="22">
        <v>0</v>
      </c>
      <c r="H485" s="25">
        <f>TRUNC(G485*D485,1)</f>
        <v>0</v>
      </c>
      <c r="I485" s="22">
        <f>TRUNC(SUMIF(V483:V485, RIGHTB(O485, 1), H483:H485)*U485, 2)</f>
        <v>194.66</v>
      </c>
      <c r="J485" s="25">
        <f>TRUNC(I485*D485,1)</f>
        <v>194.6</v>
      </c>
      <c r="K485" s="22">
        <f t="shared" si="73"/>
        <v>194.6</v>
      </c>
      <c r="L485" s="25">
        <f t="shared" si="73"/>
        <v>194.6</v>
      </c>
      <c r="M485" s="19" t="s">
        <v>52</v>
      </c>
      <c r="N485" s="1" t="s">
        <v>1268</v>
      </c>
      <c r="O485" s="1" t="s">
        <v>653</v>
      </c>
      <c r="P485" s="1" t="s">
        <v>65</v>
      </c>
      <c r="Q485" s="1" t="s">
        <v>65</v>
      </c>
      <c r="R485" s="1" t="s">
        <v>65</v>
      </c>
      <c r="S485">
        <v>1</v>
      </c>
      <c r="T485">
        <v>2</v>
      </c>
      <c r="U485">
        <v>0.02</v>
      </c>
      <c r="AV485" s="1" t="s">
        <v>52</v>
      </c>
      <c r="AW485" s="1" t="s">
        <v>1292</v>
      </c>
      <c r="AX485" s="1" t="s">
        <v>52</v>
      </c>
      <c r="AY485" s="1" t="s">
        <v>52</v>
      </c>
      <c r="AZ485" s="1" t="s">
        <v>52</v>
      </c>
    </row>
    <row r="486" spans="1:52" ht="30" customHeight="1" x14ac:dyDescent="0.3">
      <c r="A486" s="19" t="s">
        <v>586</v>
      </c>
      <c r="B486" s="19" t="s">
        <v>52</v>
      </c>
      <c r="C486" s="19" t="s">
        <v>52</v>
      </c>
      <c r="D486" s="20"/>
      <c r="E486" s="22"/>
      <c r="F486" s="25">
        <f>TRUNC(SUMIF(N483:N485, N482, F483:F485),0)</f>
        <v>0</v>
      </c>
      <c r="G486" s="22"/>
      <c r="H486" s="25">
        <f>TRUNC(SUMIF(N483:N485, N482, H483:H485),0)</f>
        <v>9733</v>
      </c>
      <c r="I486" s="22"/>
      <c r="J486" s="25">
        <f>TRUNC(SUMIF(N483:N485, N482, J483:J485),0)</f>
        <v>194</v>
      </c>
      <c r="K486" s="22"/>
      <c r="L486" s="25">
        <f>F486+H486+J486</f>
        <v>9927</v>
      </c>
      <c r="M486" s="19" t="s">
        <v>52</v>
      </c>
      <c r="N486" s="1" t="s">
        <v>83</v>
      </c>
      <c r="O486" s="1" t="s">
        <v>83</v>
      </c>
      <c r="P486" s="1" t="s">
        <v>52</v>
      </c>
      <c r="Q486" s="1" t="s">
        <v>52</v>
      </c>
      <c r="R486" s="1" t="s">
        <v>52</v>
      </c>
      <c r="AV486" s="1" t="s">
        <v>52</v>
      </c>
      <c r="AW486" s="1" t="s">
        <v>52</v>
      </c>
      <c r="AX486" s="1" t="s">
        <v>52</v>
      </c>
      <c r="AY486" s="1" t="s">
        <v>52</v>
      </c>
      <c r="AZ486" s="1" t="s">
        <v>52</v>
      </c>
    </row>
    <row r="487" spans="1:52" ht="30" customHeight="1" x14ac:dyDescent="0.3">
      <c r="A487" s="20"/>
      <c r="B487" s="20"/>
      <c r="C487" s="20"/>
      <c r="D487" s="20"/>
      <c r="E487" s="22"/>
      <c r="F487" s="25"/>
      <c r="G487" s="22"/>
      <c r="H487" s="25"/>
      <c r="I487" s="22"/>
      <c r="J487" s="25"/>
      <c r="K487" s="22"/>
      <c r="L487" s="25"/>
      <c r="M487" s="20"/>
    </row>
    <row r="488" spans="1:52" ht="30" customHeight="1" x14ac:dyDescent="0.3">
      <c r="A488" s="16" t="s">
        <v>1293</v>
      </c>
      <c r="B488" s="17"/>
      <c r="C488" s="17"/>
      <c r="D488" s="17"/>
      <c r="E488" s="21"/>
      <c r="F488" s="24"/>
      <c r="G488" s="21"/>
      <c r="H488" s="24"/>
      <c r="I488" s="21"/>
      <c r="J488" s="24"/>
      <c r="K488" s="21"/>
      <c r="L488" s="24"/>
      <c r="M488" s="18"/>
      <c r="N488" s="1" t="s">
        <v>1275</v>
      </c>
    </row>
    <row r="489" spans="1:52" ht="30" customHeight="1" x14ac:dyDescent="0.3">
      <c r="A489" s="19" t="s">
        <v>1251</v>
      </c>
      <c r="B489" s="19" t="s">
        <v>607</v>
      </c>
      <c r="C489" s="19" t="s">
        <v>608</v>
      </c>
      <c r="D489" s="20">
        <v>0.05</v>
      </c>
      <c r="E489" s="22">
        <f>단가대비표!O101</f>
        <v>0</v>
      </c>
      <c r="F489" s="25">
        <f>TRUNC(E489*D489,1)</f>
        <v>0</v>
      </c>
      <c r="G489" s="22">
        <f>단가대비표!P101</f>
        <v>277642</v>
      </c>
      <c r="H489" s="25">
        <f>TRUNC(G489*D489,1)</f>
        <v>13882.1</v>
      </c>
      <c r="I489" s="22">
        <f>단가대비표!V101</f>
        <v>0</v>
      </c>
      <c r="J489" s="25">
        <f>TRUNC(I489*D489,1)</f>
        <v>0</v>
      </c>
      <c r="K489" s="22">
        <f t="shared" ref="K489:L491" si="74">TRUNC(E489+G489+I489,1)</f>
        <v>277642</v>
      </c>
      <c r="L489" s="25">
        <f t="shared" si="74"/>
        <v>13882.1</v>
      </c>
      <c r="M489" s="19" t="s">
        <v>52</v>
      </c>
      <c r="N489" s="1" t="s">
        <v>1275</v>
      </c>
      <c r="O489" s="1" t="s">
        <v>1252</v>
      </c>
      <c r="P489" s="1" t="s">
        <v>65</v>
      </c>
      <c r="Q489" s="1" t="s">
        <v>65</v>
      </c>
      <c r="R489" s="1" t="s">
        <v>64</v>
      </c>
      <c r="V489">
        <v>1</v>
      </c>
      <c r="AV489" s="1" t="s">
        <v>52</v>
      </c>
      <c r="AW489" s="1" t="s">
        <v>1295</v>
      </c>
      <c r="AX489" s="1" t="s">
        <v>52</v>
      </c>
      <c r="AY489" s="1" t="s">
        <v>52</v>
      </c>
      <c r="AZ489" s="1" t="s">
        <v>52</v>
      </c>
    </row>
    <row r="490" spans="1:52" ht="30" customHeight="1" x14ac:dyDescent="0.3">
      <c r="A490" s="19" t="s">
        <v>606</v>
      </c>
      <c r="B490" s="19" t="s">
        <v>607</v>
      </c>
      <c r="C490" s="19" t="s">
        <v>608</v>
      </c>
      <c r="D490" s="20">
        <v>2.5000000000000001E-2</v>
      </c>
      <c r="E490" s="22">
        <f>단가대비표!O91</f>
        <v>0</v>
      </c>
      <c r="F490" s="25">
        <f>TRUNC(E490*D490,1)</f>
        <v>0</v>
      </c>
      <c r="G490" s="22">
        <f>단가대비표!P91</f>
        <v>172068</v>
      </c>
      <c r="H490" s="25">
        <f>TRUNC(G490*D490,1)</f>
        <v>4301.7</v>
      </c>
      <c r="I490" s="22">
        <f>단가대비표!V91</f>
        <v>0</v>
      </c>
      <c r="J490" s="25">
        <f>TRUNC(I490*D490,1)</f>
        <v>0</v>
      </c>
      <c r="K490" s="22">
        <f t="shared" si="74"/>
        <v>172068</v>
      </c>
      <c r="L490" s="25">
        <f t="shared" si="74"/>
        <v>4301.7</v>
      </c>
      <c r="M490" s="19" t="s">
        <v>52</v>
      </c>
      <c r="N490" s="1" t="s">
        <v>1275</v>
      </c>
      <c r="O490" s="1" t="s">
        <v>609</v>
      </c>
      <c r="P490" s="1" t="s">
        <v>65</v>
      </c>
      <c r="Q490" s="1" t="s">
        <v>65</v>
      </c>
      <c r="R490" s="1" t="s">
        <v>64</v>
      </c>
      <c r="V490">
        <v>1</v>
      </c>
      <c r="AV490" s="1" t="s">
        <v>52</v>
      </c>
      <c r="AW490" s="1" t="s">
        <v>1296</v>
      </c>
      <c r="AX490" s="1" t="s">
        <v>52</v>
      </c>
      <c r="AY490" s="1" t="s">
        <v>52</v>
      </c>
      <c r="AZ490" s="1" t="s">
        <v>52</v>
      </c>
    </row>
    <row r="491" spans="1:52" ht="30" customHeight="1" x14ac:dyDescent="0.3">
      <c r="A491" s="19" t="s">
        <v>675</v>
      </c>
      <c r="B491" s="19" t="s">
        <v>676</v>
      </c>
      <c r="C491" s="19" t="s">
        <v>429</v>
      </c>
      <c r="D491" s="20">
        <v>1</v>
      </c>
      <c r="E491" s="22">
        <v>0</v>
      </c>
      <c r="F491" s="25">
        <f>TRUNC(E491*D491,1)</f>
        <v>0</v>
      </c>
      <c r="G491" s="22">
        <v>0</v>
      </c>
      <c r="H491" s="25">
        <f>TRUNC(G491*D491,1)</f>
        <v>0</v>
      </c>
      <c r="I491" s="22">
        <f>TRUNC(SUMIF(V489:V491, RIGHTB(O491, 1), H489:H491)*U491, 2)</f>
        <v>363.67</v>
      </c>
      <c r="J491" s="25">
        <f>TRUNC(I491*D491,1)</f>
        <v>363.6</v>
      </c>
      <c r="K491" s="22">
        <f t="shared" si="74"/>
        <v>363.6</v>
      </c>
      <c r="L491" s="25">
        <f t="shared" si="74"/>
        <v>363.6</v>
      </c>
      <c r="M491" s="19" t="s">
        <v>52</v>
      </c>
      <c r="N491" s="1" t="s">
        <v>1275</v>
      </c>
      <c r="O491" s="1" t="s">
        <v>653</v>
      </c>
      <c r="P491" s="1" t="s">
        <v>65</v>
      </c>
      <c r="Q491" s="1" t="s">
        <v>65</v>
      </c>
      <c r="R491" s="1" t="s">
        <v>65</v>
      </c>
      <c r="S491">
        <v>1</v>
      </c>
      <c r="T491">
        <v>2</v>
      </c>
      <c r="U491">
        <v>0.02</v>
      </c>
      <c r="AV491" s="1" t="s">
        <v>52</v>
      </c>
      <c r="AW491" s="1" t="s">
        <v>1297</v>
      </c>
      <c r="AX491" s="1" t="s">
        <v>52</v>
      </c>
      <c r="AY491" s="1" t="s">
        <v>52</v>
      </c>
      <c r="AZ491" s="1" t="s">
        <v>52</v>
      </c>
    </row>
    <row r="492" spans="1:52" ht="30" customHeight="1" x14ac:dyDescent="0.3">
      <c r="A492" s="19" t="s">
        <v>586</v>
      </c>
      <c r="B492" s="19" t="s">
        <v>52</v>
      </c>
      <c r="C492" s="19" t="s">
        <v>52</v>
      </c>
      <c r="D492" s="20"/>
      <c r="E492" s="22"/>
      <c r="F492" s="25">
        <f>TRUNC(SUMIF(N489:N491, N488, F489:F491),0)</f>
        <v>0</v>
      </c>
      <c r="G492" s="22"/>
      <c r="H492" s="25">
        <f>TRUNC(SUMIF(N489:N491, N488, H489:H491),0)</f>
        <v>18183</v>
      </c>
      <c r="I492" s="22"/>
      <c r="J492" s="25">
        <f>TRUNC(SUMIF(N489:N491, N488, J489:J491),0)</f>
        <v>363</v>
      </c>
      <c r="K492" s="22"/>
      <c r="L492" s="25">
        <f>F492+H492+J492</f>
        <v>18546</v>
      </c>
      <c r="M492" s="19" t="s">
        <v>52</v>
      </c>
      <c r="N492" s="1" t="s">
        <v>83</v>
      </c>
      <c r="O492" s="1" t="s">
        <v>83</v>
      </c>
      <c r="P492" s="1" t="s">
        <v>52</v>
      </c>
      <c r="Q492" s="1" t="s">
        <v>52</v>
      </c>
      <c r="R492" s="1" t="s">
        <v>52</v>
      </c>
      <c r="AV492" s="1" t="s">
        <v>52</v>
      </c>
      <c r="AW492" s="1" t="s">
        <v>52</v>
      </c>
      <c r="AX492" s="1" t="s">
        <v>52</v>
      </c>
      <c r="AY492" s="1" t="s">
        <v>52</v>
      </c>
      <c r="AZ492" s="1" t="s">
        <v>52</v>
      </c>
    </row>
    <row r="493" spans="1:52" ht="30" customHeight="1" x14ac:dyDescent="0.3">
      <c r="A493" s="20"/>
      <c r="B493" s="20"/>
      <c r="C493" s="20"/>
      <c r="D493" s="20"/>
      <c r="E493" s="22"/>
      <c r="F493" s="25"/>
      <c r="G493" s="22"/>
      <c r="H493" s="25"/>
      <c r="I493" s="22"/>
      <c r="J493" s="25"/>
      <c r="K493" s="22"/>
      <c r="L493" s="25"/>
      <c r="M493" s="20"/>
    </row>
    <row r="494" spans="1:52" ht="30" customHeight="1" x14ac:dyDescent="0.3">
      <c r="A494" s="16" t="s">
        <v>1298</v>
      </c>
      <c r="B494" s="17"/>
      <c r="C494" s="17"/>
      <c r="D494" s="17"/>
      <c r="E494" s="21"/>
      <c r="F494" s="24"/>
      <c r="G494" s="21"/>
      <c r="H494" s="24"/>
      <c r="I494" s="21"/>
      <c r="J494" s="24"/>
      <c r="K494" s="21"/>
      <c r="L494" s="24"/>
      <c r="M494" s="18"/>
      <c r="N494" s="1" t="s">
        <v>1287</v>
      </c>
    </row>
    <row r="495" spans="1:52" ht="30" customHeight="1" x14ac:dyDescent="0.3">
      <c r="A495" s="19" t="s">
        <v>1299</v>
      </c>
      <c r="B495" s="19" t="s">
        <v>607</v>
      </c>
      <c r="C495" s="19" t="s">
        <v>608</v>
      </c>
      <c r="D495" s="20">
        <v>4.3999999999999997E-2</v>
      </c>
      <c r="E495" s="22">
        <f>단가대비표!O106</f>
        <v>0</v>
      </c>
      <c r="F495" s="25">
        <f>TRUNC(E495*D495,1)</f>
        <v>0</v>
      </c>
      <c r="G495" s="22">
        <f>단가대비표!P106</f>
        <v>256883</v>
      </c>
      <c r="H495" s="25">
        <f>TRUNC(G495*D495,1)</f>
        <v>11302.8</v>
      </c>
      <c r="I495" s="22">
        <f>단가대비표!V106</f>
        <v>0</v>
      </c>
      <c r="J495" s="25">
        <f>TRUNC(I495*D495,1)</f>
        <v>0</v>
      </c>
      <c r="K495" s="22">
        <f t="shared" ref="K495:L497" si="75">TRUNC(E495+G495+I495,1)</f>
        <v>256883</v>
      </c>
      <c r="L495" s="25">
        <f t="shared" si="75"/>
        <v>11302.8</v>
      </c>
      <c r="M495" s="19" t="s">
        <v>52</v>
      </c>
      <c r="N495" s="1" t="s">
        <v>1287</v>
      </c>
      <c r="O495" s="1" t="s">
        <v>1300</v>
      </c>
      <c r="P495" s="1" t="s">
        <v>65</v>
      </c>
      <c r="Q495" s="1" t="s">
        <v>65</v>
      </c>
      <c r="R495" s="1" t="s">
        <v>64</v>
      </c>
      <c r="V495">
        <v>1</v>
      </c>
      <c r="AV495" s="1" t="s">
        <v>52</v>
      </c>
      <c r="AW495" s="1" t="s">
        <v>1301</v>
      </c>
      <c r="AX495" s="1" t="s">
        <v>52</v>
      </c>
      <c r="AY495" s="1" t="s">
        <v>52</v>
      </c>
      <c r="AZ495" s="1" t="s">
        <v>52</v>
      </c>
    </row>
    <row r="496" spans="1:52" ht="30" customHeight="1" x14ac:dyDescent="0.3">
      <c r="A496" s="19" t="s">
        <v>606</v>
      </c>
      <c r="B496" s="19" t="s">
        <v>607</v>
      </c>
      <c r="C496" s="19" t="s">
        <v>608</v>
      </c>
      <c r="D496" s="20">
        <v>2.1999999999999999E-2</v>
      </c>
      <c r="E496" s="22">
        <f>단가대비표!O91</f>
        <v>0</v>
      </c>
      <c r="F496" s="25">
        <f>TRUNC(E496*D496,1)</f>
        <v>0</v>
      </c>
      <c r="G496" s="22">
        <f>단가대비표!P91</f>
        <v>172068</v>
      </c>
      <c r="H496" s="25">
        <f>TRUNC(G496*D496,1)</f>
        <v>3785.4</v>
      </c>
      <c r="I496" s="22">
        <f>단가대비표!V91</f>
        <v>0</v>
      </c>
      <c r="J496" s="25">
        <f>TRUNC(I496*D496,1)</f>
        <v>0</v>
      </c>
      <c r="K496" s="22">
        <f t="shared" si="75"/>
        <v>172068</v>
      </c>
      <c r="L496" s="25">
        <f t="shared" si="75"/>
        <v>3785.4</v>
      </c>
      <c r="M496" s="19" t="s">
        <v>52</v>
      </c>
      <c r="N496" s="1" t="s">
        <v>1287</v>
      </c>
      <c r="O496" s="1" t="s">
        <v>609</v>
      </c>
      <c r="P496" s="1" t="s">
        <v>65</v>
      </c>
      <c r="Q496" s="1" t="s">
        <v>65</v>
      </c>
      <c r="R496" s="1" t="s">
        <v>64</v>
      </c>
      <c r="V496">
        <v>1</v>
      </c>
      <c r="AV496" s="1" t="s">
        <v>52</v>
      </c>
      <c r="AW496" s="1" t="s">
        <v>1302</v>
      </c>
      <c r="AX496" s="1" t="s">
        <v>52</v>
      </c>
      <c r="AY496" s="1" t="s">
        <v>52</v>
      </c>
      <c r="AZ496" s="1" t="s">
        <v>52</v>
      </c>
    </row>
    <row r="497" spans="1:52" ht="30" customHeight="1" x14ac:dyDescent="0.3">
      <c r="A497" s="19" t="s">
        <v>675</v>
      </c>
      <c r="B497" s="19" t="s">
        <v>1092</v>
      </c>
      <c r="C497" s="19" t="s">
        <v>429</v>
      </c>
      <c r="D497" s="20">
        <v>1</v>
      </c>
      <c r="E497" s="22">
        <v>0</v>
      </c>
      <c r="F497" s="25">
        <f>TRUNC(E497*D497,1)</f>
        <v>0</v>
      </c>
      <c r="G497" s="22">
        <v>0</v>
      </c>
      <c r="H497" s="25">
        <f>TRUNC(G497*D497,1)</f>
        <v>0</v>
      </c>
      <c r="I497" s="22">
        <f>TRUNC(SUMIF(V495:V497, RIGHTB(O497, 1), H495:H497)*U497, 2)</f>
        <v>150.88</v>
      </c>
      <c r="J497" s="25">
        <f>TRUNC(I497*D497,1)</f>
        <v>150.80000000000001</v>
      </c>
      <c r="K497" s="22">
        <f t="shared" si="75"/>
        <v>150.80000000000001</v>
      </c>
      <c r="L497" s="25">
        <f t="shared" si="75"/>
        <v>150.80000000000001</v>
      </c>
      <c r="M497" s="19" t="s">
        <v>52</v>
      </c>
      <c r="N497" s="1" t="s">
        <v>1287</v>
      </c>
      <c r="O497" s="1" t="s">
        <v>653</v>
      </c>
      <c r="P497" s="1" t="s">
        <v>65</v>
      </c>
      <c r="Q497" s="1" t="s">
        <v>65</v>
      </c>
      <c r="R497" s="1" t="s">
        <v>65</v>
      </c>
      <c r="S497">
        <v>1</v>
      </c>
      <c r="T497">
        <v>2</v>
      </c>
      <c r="U497">
        <v>0.01</v>
      </c>
      <c r="AV497" s="1" t="s">
        <v>52</v>
      </c>
      <c r="AW497" s="1" t="s">
        <v>1303</v>
      </c>
      <c r="AX497" s="1" t="s">
        <v>52</v>
      </c>
      <c r="AY497" s="1" t="s">
        <v>52</v>
      </c>
      <c r="AZ497" s="1" t="s">
        <v>52</v>
      </c>
    </row>
    <row r="498" spans="1:52" ht="30" customHeight="1" x14ac:dyDescent="0.3">
      <c r="A498" s="19" t="s">
        <v>586</v>
      </c>
      <c r="B498" s="19" t="s">
        <v>52</v>
      </c>
      <c r="C498" s="19" t="s">
        <v>52</v>
      </c>
      <c r="D498" s="20"/>
      <c r="E498" s="22"/>
      <c r="F498" s="25">
        <f>TRUNC(SUMIF(N495:N497, N494, F495:F497),0)</f>
        <v>0</v>
      </c>
      <c r="G498" s="22"/>
      <c r="H498" s="25">
        <f>TRUNC(SUMIF(N495:N497, N494, H495:H497),0)</f>
        <v>15088</v>
      </c>
      <c r="I498" s="22"/>
      <c r="J498" s="25">
        <f>TRUNC(SUMIF(N495:N497, N494, J495:J497),0)</f>
        <v>150</v>
      </c>
      <c r="K498" s="22"/>
      <c r="L498" s="25">
        <f>F498+H498+J498</f>
        <v>15238</v>
      </c>
      <c r="M498" s="19" t="s">
        <v>52</v>
      </c>
      <c r="N498" s="1" t="s">
        <v>83</v>
      </c>
      <c r="O498" s="1" t="s">
        <v>83</v>
      </c>
      <c r="P498" s="1" t="s">
        <v>52</v>
      </c>
      <c r="Q498" s="1" t="s">
        <v>52</v>
      </c>
      <c r="R498" s="1" t="s">
        <v>52</v>
      </c>
      <c r="AV498" s="1" t="s">
        <v>52</v>
      </c>
      <c r="AW498" s="1" t="s">
        <v>52</v>
      </c>
      <c r="AX498" s="1" t="s">
        <v>52</v>
      </c>
      <c r="AY498" s="1" t="s">
        <v>52</v>
      </c>
      <c r="AZ498" s="1" t="s">
        <v>52</v>
      </c>
    </row>
    <row r="499" spans="1:52" ht="30" customHeight="1" x14ac:dyDescent="0.3">
      <c r="A499" s="20"/>
      <c r="B499" s="20"/>
      <c r="C499" s="20"/>
      <c r="D499" s="20"/>
      <c r="E499" s="22"/>
      <c r="F499" s="25"/>
      <c r="G499" s="22"/>
      <c r="H499" s="25"/>
      <c r="I499" s="22"/>
      <c r="J499" s="25"/>
      <c r="K499" s="22"/>
      <c r="L499" s="25"/>
      <c r="M499" s="20"/>
    </row>
    <row r="500" spans="1:52" ht="30" customHeight="1" x14ac:dyDescent="0.3">
      <c r="A500" s="16" t="s">
        <v>1304</v>
      </c>
      <c r="B500" s="17"/>
      <c r="C500" s="17"/>
      <c r="D500" s="17"/>
      <c r="E500" s="21"/>
      <c r="F500" s="24"/>
      <c r="G500" s="21"/>
      <c r="H500" s="24"/>
      <c r="I500" s="21"/>
      <c r="J500" s="24"/>
      <c r="K500" s="21"/>
      <c r="L500" s="24"/>
      <c r="M500" s="18"/>
      <c r="N500" s="1" t="s">
        <v>815</v>
      </c>
    </row>
    <row r="501" spans="1:52" ht="30" customHeight="1" x14ac:dyDescent="0.3">
      <c r="A501" s="19" t="s">
        <v>1305</v>
      </c>
      <c r="B501" s="19" t="s">
        <v>1306</v>
      </c>
      <c r="C501" s="19" t="s">
        <v>608</v>
      </c>
      <c r="D501" s="20">
        <v>2.5000000000000001E-2</v>
      </c>
      <c r="E501" s="22">
        <f>단가대비표!O112</f>
        <v>0</v>
      </c>
      <c r="F501" s="25">
        <f>TRUNC(E501*D501,1)</f>
        <v>0</v>
      </c>
      <c r="G501" s="22">
        <f>단가대비표!P112</f>
        <v>209131</v>
      </c>
      <c r="H501" s="25">
        <f>TRUNC(G501*D501,1)</f>
        <v>5228.2</v>
      </c>
      <c r="I501" s="22">
        <f>단가대비표!V112</f>
        <v>0</v>
      </c>
      <c r="J501" s="25">
        <f>TRUNC(I501*D501,1)</f>
        <v>0</v>
      </c>
      <c r="K501" s="22">
        <f>TRUNC(E501+G501+I501,1)</f>
        <v>209131</v>
      </c>
      <c r="L501" s="25">
        <f>TRUNC(F501+H501+J501,1)</f>
        <v>5228.2</v>
      </c>
      <c r="M501" s="19" t="s">
        <v>52</v>
      </c>
      <c r="N501" s="1" t="s">
        <v>815</v>
      </c>
      <c r="O501" s="1" t="s">
        <v>1307</v>
      </c>
      <c r="P501" s="1" t="s">
        <v>65</v>
      </c>
      <c r="Q501" s="1" t="s">
        <v>65</v>
      </c>
      <c r="R501" s="1" t="s">
        <v>64</v>
      </c>
      <c r="AV501" s="1" t="s">
        <v>52</v>
      </c>
      <c r="AW501" s="1" t="s">
        <v>1308</v>
      </c>
      <c r="AX501" s="1" t="s">
        <v>52</v>
      </c>
      <c r="AY501" s="1" t="s">
        <v>52</v>
      </c>
      <c r="AZ501" s="1" t="s">
        <v>52</v>
      </c>
    </row>
    <row r="502" spans="1:52" ht="30" customHeight="1" x14ac:dyDescent="0.3">
      <c r="A502" s="19" t="s">
        <v>586</v>
      </c>
      <c r="B502" s="19" t="s">
        <v>52</v>
      </c>
      <c r="C502" s="19" t="s">
        <v>52</v>
      </c>
      <c r="D502" s="20"/>
      <c r="E502" s="22"/>
      <c r="F502" s="25">
        <f>TRUNC(SUMIF(N501:N501, N500, F501:F501),0)</f>
        <v>0</v>
      </c>
      <c r="G502" s="22"/>
      <c r="H502" s="25">
        <f>TRUNC(SUMIF(N501:N501, N500, H501:H501),0)</f>
        <v>5228</v>
      </c>
      <c r="I502" s="22"/>
      <c r="J502" s="25">
        <f>TRUNC(SUMIF(N501:N501, N500, J501:J501),0)</f>
        <v>0</v>
      </c>
      <c r="K502" s="22"/>
      <c r="L502" s="25">
        <f>F502+H502+J502</f>
        <v>5228</v>
      </c>
      <c r="M502" s="19" t="s">
        <v>52</v>
      </c>
      <c r="N502" s="1" t="s">
        <v>83</v>
      </c>
      <c r="O502" s="1" t="s">
        <v>83</v>
      </c>
      <c r="P502" s="1" t="s">
        <v>52</v>
      </c>
      <c r="Q502" s="1" t="s">
        <v>52</v>
      </c>
      <c r="R502" s="1" t="s">
        <v>52</v>
      </c>
      <c r="AV502" s="1" t="s">
        <v>52</v>
      </c>
      <c r="AW502" s="1" t="s">
        <v>52</v>
      </c>
      <c r="AX502" s="1" t="s">
        <v>52</v>
      </c>
      <c r="AY502" s="1" t="s">
        <v>52</v>
      </c>
      <c r="AZ502" s="1" t="s">
        <v>52</v>
      </c>
    </row>
    <row r="503" spans="1:52" ht="30" customHeight="1" x14ac:dyDescent="0.3">
      <c r="A503" s="20"/>
      <c r="B503" s="20"/>
      <c r="C503" s="20"/>
      <c r="D503" s="20"/>
      <c r="E503" s="22"/>
      <c r="F503" s="25"/>
      <c r="G503" s="22"/>
      <c r="H503" s="25"/>
      <c r="I503" s="22"/>
      <c r="J503" s="25"/>
      <c r="K503" s="22"/>
      <c r="L503" s="25"/>
      <c r="M503" s="20"/>
    </row>
    <row r="504" spans="1:52" ht="30" customHeight="1" x14ac:dyDescent="0.3">
      <c r="A504" s="16" t="s">
        <v>1309</v>
      </c>
      <c r="B504" s="17"/>
      <c r="C504" s="17"/>
      <c r="D504" s="17"/>
      <c r="E504" s="21"/>
      <c r="F504" s="24"/>
      <c r="G504" s="21"/>
      <c r="H504" s="24"/>
      <c r="I504" s="21"/>
      <c r="J504" s="24"/>
      <c r="K504" s="21"/>
      <c r="L504" s="24"/>
      <c r="M504" s="18"/>
      <c r="N504" s="1" t="s">
        <v>829</v>
      </c>
    </row>
    <row r="505" spans="1:52" ht="30" customHeight="1" x14ac:dyDescent="0.3">
      <c r="A505" s="19" t="s">
        <v>883</v>
      </c>
      <c r="B505" s="19" t="s">
        <v>1310</v>
      </c>
      <c r="C505" s="19" t="s">
        <v>619</v>
      </c>
      <c r="D505" s="20">
        <v>3.7600000000000001E-2</v>
      </c>
      <c r="E505" s="22">
        <f>단가대비표!O28</f>
        <v>3610</v>
      </c>
      <c r="F505" s="25">
        <f>TRUNC(E505*D505,1)</f>
        <v>135.69999999999999</v>
      </c>
      <c r="G505" s="22">
        <f>단가대비표!P28</f>
        <v>0</v>
      </c>
      <c r="H505" s="25">
        <f>TRUNC(G505*D505,1)</f>
        <v>0</v>
      </c>
      <c r="I505" s="22">
        <f>단가대비표!V28</f>
        <v>0</v>
      </c>
      <c r="J505" s="25">
        <f>TRUNC(I505*D505,1)</f>
        <v>0</v>
      </c>
      <c r="K505" s="22">
        <f t="shared" ref="K505:L507" si="76">TRUNC(E505+G505+I505,1)</f>
        <v>3610</v>
      </c>
      <c r="L505" s="25">
        <f t="shared" si="76"/>
        <v>135.69999999999999</v>
      </c>
      <c r="M505" s="19" t="s">
        <v>52</v>
      </c>
      <c r="N505" s="1" t="s">
        <v>829</v>
      </c>
      <c r="O505" s="1" t="s">
        <v>1311</v>
      </c>
      <c r="P505" s="1" t="s">
        <v>65</v>
      </c>
      <c r="Q505" s="1" t="s">
        <v>65</v>
      </c>
      <c r="R505" s="1" t="s">
        <v>64</v>
      </c>
      <c r="AV505" s="1" t="s">
        <v>52</v>
      </c>
      <c r="AW505" s="1" t="s">
        <v>1312</v>
      </c>
      <c r="AX505" s="1" t="s">
        <v>52</v>
      </c>
      <c r="AY505" s="1" t="s">
        <v>52</v>
      </c>
      <c r="AZ505" s="1" t="s">
        <v>52</v>
      </c>
    </row>
    <row r="506" spans="1:52" ht="30" customHeight="1" x14ac:dyDescent="0.3">
      <c r="A506" s="19" t="s">
        <v>741</v>
      </c>
      <c r="B506" s="19" t="s">
        <v>877</v>
      </c>
      <c r="C506" s="19" t="s">
        <v>619</v>
      </c>
      <c r="D506" s="20">
        <v>3.4000000000000002E-2</v>
      </c>
      <c r="E506" s="22">
        <f>일위대가목록!E88</f>
        <v>138</v>
      </c>
      <c r="F506" s="25">
        <f>TRUNC(E506*D506,1)</f>
        <v>4.5999999999999996</v>
      </c>
      <c r="G506" s="22">
        <f>일위대가목록!F88</f>
        <v>6925</v>
      </c>
      <c r="H506" s="25">
        <f>TRUNC(G506*D506,1)</f>
        <v>235.4</v>
      </c>
      <c r="I506" s="22">
        <f>일위대가목록!G88</f>
        <v>277</v>
      </c>
      <c r="J506" s="25">
        <f>TRUNC(I506*D506,1)</f>
        <v>9.4</v>
      </c>
      <c r="K506" s="22">
        <f t="shared" si="76"/>
        <v>7340</v>
      </c>
      <c r="L506" s="25">
        <f t="shared" si="76"/>
        <v>249.4</v>
      </c>
      <c r="M506" s="19" t="s">
        <v>878</v>
      </c>
      <c r="N506" s="1" t="s">
        <v>829</v>
      </c>
      <c r="O506" s="1" t="s">
        <v>879</v>
      </c>
      <c r="P506" s="1" t="s">
        <v>64</v>
      </c>
      <c r="Q506" s="1" t="s">
        <v>65</v>
      </c>
      <c r="R506" s="1" t="s">
        <v>65</v>
      </c>
      <c r="AV506" s="1" t="s">
        <v>52</v>
      </c>
      <c r="AW506" s="1" t="s">
        <v>1313</v>
      </c>
      <c r="AX506" s="1" t="s">
        <v>52</v>
      </c>
      <c r="AY506" s="1" t="s">
        <v>52</v>
      </c>
      <c r="AZ506" s="1" t="s">
        <v>52</v>
      </c>
    </row>
    <row r="507" spans="1:52" ht="30" customHeight="1" x14ac:dyDescent="0.3">
      <c r="A507" s="19" t="s">
        <v>146</v>
      </c>
      <c r="B507" s="19" t="s">
        <v>836</v>
      </c>
      <c r="C507" s="19" t="s">
        <v>619</v>
      </c>
      <c r="D507" s="20">
        <v>-2E-3</v>
      </c>
      <c r="E507" s="22">
        <f>단가대비표!O19</f>
        <v>1377.5</v>
      </c>
      <c r="F507" s="25">
        <f>TRUNC(E507*D507,1)</f>
        <v>-2.7</v>
      </c>
      <c r="G507" s="22">
        <f>단가대비표!P19</f>
        <v>0</v>
      </c>
      <c r="H507" s="25">
        <f>TRUNC(G507*D507,1)</f>
        <v>0</v>
      </c>
      <c r="I507" s="22">
        <f>단가대비표!V19</f>
        <v>0</v>
      </c>
      <c r="J507" s="25">
        <f>TRUNC(I507*D507,1)</f>
        <v>0</v>
      </c>
      <c r="K507" s="22">
        <f t="shared" si="76"/>
        <v>1377.5</v>
      </c>
      <c r="L507" s="25">
        <f t="shared" si="76"/>
        <v>-2.7</v>
      </c>
      <c r="M507" s="19" t="s">
        <v>148</v>
      </c>
      <c r="N507" s="1" t="s">
        <v>829</v>
      </c>
      <c r="O507" s="1" t="s">
        <v>837</v>
      </c>
      <c r="P507" s="1" t="s">
        <v>65</v>
      </c>
      <c r="Q507" s="1" t="s">
        <v>65</v>
      </c>
      <c r="R507" s="1" t="s">
        <v>64</v>
      </c>
      <c r="AV507" s="1" t="s">
        <v>52</v>
      </c>
      <c r="AW507" s="1" t="s">
        <v>1314</v>
      </c>
      <c r="AX507" s="1" t="s">
        <v>52</v>
      </c>
      <c r="AY507" s="1" t="s">
        <v>52</v>
      </c>
      <c r="AZ507" s="1" t="s">
        <v>52</v>
      </c>
    </row>
    <row r="508" spans="1:52" ht="30" customHeight="1" x14ac:dyDescent="0.3">
      <c r="A508" s="19" t="s">
        <v>586</v>
      </c>
      <c r="B508" s="19" t="s">
        <v>52</v>
      </c>
      <c r="C508" s="19" t="s">
        <v>52</v>
      </c>
      <c r="D508" s="20"/>
      <c r="E508" s="22"/>
      <c r="F508" s="25">
        <f>TRUNC(SUMIF(N505:N507, N504, F505:F507),0)</f>
        <v>137</v>
      </c>
      <c r="G508" s="22"/>
      <c r="H508" s="25">
        <f>TRUNC(SUMIF(N505:N507, N504, H505:H507),0)</f>
        <v>235</v>
      </c>
      <c r="I508" s="22"/>
      <c r="J508" s="25">
        <f>TRUNC(SUMIF(N505:N507, N504, J505:J507),0)</f>
        <v>9</v>
      </c>
      <c r="K508" s="22"/>
      <c r="L508" s="25">
        <f>F508+H508+J508</f>
        <v>381</v>
      </c>
      <c r="M508" s="19" t="s">
        <v>52</v>
      </c>
      <c r="N508" s="1" t="s">
        <v>83</v>
      </c>
      <c r="O508" s="1" t="s">
        <v>83</v>
      </c>
      <c r="P508" s="1" t="s">
        <v>52</v>
      </c>
      <c r="Q508" s="1" t="s">
        <v>52</v>
      </c>
      <c r="R508" s="1" t="s">
        <v>52</v>
      </c>
      <c r="AV508" s="1" t="s">
        <v>52</v>
      </c>
      <c r="AW508" s="1" t="s">
        <v>52</v>
      </c>
      <c r="AX508" s="1" t="s">
        <v>52</v>
      </c>
      <c r="AY508" s="1" t="s">
        <v>52</v>
      </c>
      <c r="AZ508" s="1" t="s">
        <v>52</v>
      </c>
    </row>
    <row r="509" spans="1:52" ht="30" customHeight="1" x14ac:dyDescent="0.3">
      <c r="A509" s="20"/>
      <c r="B509" s="20"/>
      <c r="C509" s="20"/>
      <c r="D509" s="20"/>
      <c r="E509" s="22"/>
      <c r="F509" s="25"/>
      <c r="G509" s="22"/>
      <c r="H509" s="25"/>
      <c r="I509" s="22"/>
      <c r="J509" s="25"/>
      <c r="K509" s="22"/>
      <c r="L509" s="25"/>
      <c r="M509" s="20"/>
    </row>
    <row r="510" spans="1:52" ht="30" customHeight="1" x14ac:dyDescent="0.3">
      <c r="A510" s="16" t="s">
        <v>1315</v>
      </c>
      <c r="B510" s="17"/>
      <c r="C510" s="17"/>
      <c r="D510" s="17"/>
      <c r="E510" s="21"/>
      <c r="F510" s="24"/>
      <c r="G510" s="21"/>
      <c r="H510" s="24"/>
      <c r="I510" s="21"/>
      <c r="J510" s="24"/>
      <c r="K510" s="21"/>
      <c r="L510" s="24"/>
      <c r="M510" s="18"/>
      <c r="N510" s="1" t="s">
        <v>834</v>
      </c>
    </row>
    <row r="511" spans="1:52" ht="30" customHeight="1" x14ac:dyDescent="0.3">
      <c r="A511" s="19" t="s">
        <v>1241</v>
      </c>
      <c r="B511" s="19" t="s">
        <v>607</v>
      </c>
      <c r="C511" s="19" t="s">
        <v>608</v>
      </c>
      <c r="D511" s="20">
        <v>1.17E-2</v>
      </c>
      <c r="E511" s="22">
        <f>단가대비표!O97</f>
        <v>0</v>
      </c>
      <c r="F511" s="25">
        <f>TRUNC(E511*D511,1)</f>
        <v>0</v>
      </c>
      <c r="G511" s="22">
        <f>단가대비표!P97</f>
        <v>282536</v>
      </c>
      <c r="H511" s="25">
        <f>TRUNC(G511*D511,1)</f>
        <v>3305.6</v>
      </c>
      <c r="I511" s="22">
        <f>단가대비표!V97</f>
        <v>0</v>
      </c>
      <c r="J511" s="25">
        <f>TRUNC(I511*D511,1)</f>
        <v>0</v>
      </c>
      <c r="K511" s="22">
        <f t="shared" ref="K511:L515" si="77">TRUNC(E511+G511+I511,1)</f>
        <v>282536</v>
      </c>
      <c r="L511" s="25">
        <f t="shared" si="77"/>
        <v>3305.6</v>
      </c>
      <c r="M511" s="19" t="s">
        <v>52</v>
      </c>
      <c r="N511" s="1" t="s">
        <v>834</v>
      </c>
      <c r="O511" s="1" t="s">
        <v>1242</v>
      </c>
      <c r="P511" s="1" t="s">
        <v>65</v>
      </c>
      <c r="Q511" s="1" t="s">
        <v>65</v>
      </c>
      <c r="R511" s="1" t="s">
        <v>64</v>
      </c>
      <c r="V511">
        <v>1</v>
      </c>
      <c r="W511">
        <v>2</v>
      </c>
      <c r="AV511" s="1" t="s">
        <v>52</v>
      </c>
      <c r="AW511" s="1" t="s">
        <v>1317</v>
      </c>
      <c r="AX511" s="1" t="s">
        <v>52</v>
      </c>
      <c r="AY511" s="1" t="s">
        <v>52</v>
      </c>
      <c r="AZ511" s="1" t="s">
        <v>52</v>
      </c>
    </row>
    <row r="512" spans="1:52" ht="30" customHeight="1" x14ac:dyDescent="0.3">
      <c r="A512" s="19" t="s">
        <v>1238</v>
      </c>
      <c r="B512" s="19" t="s">
        <v>607</v>
      </c>
      <c r="C512" s="19" t="s">
        <v>608</v>
      </c>
      <c r="D512" s="20">
        <v>1.17E-2</v>
      </c>
      <c r="E512" s="22">
        <f>단가대비표!O96</f>
        <v>0</v>
      </c>
      <c r="F512" s="25">
        <f>TRUNC(E512*D512,1)</f>
        <v>0</v>
      </c>
      <c r="G512" s="22">
        <f>단가대비표!P96</f>
        <v>239808</v>
      </c>
      <c r="H512" s="25">
        <f>TRUNC(G512*D512,1)</f>
        <v>2805.7</v>
      </c>
      <c r="I512" s="22">
        <f>단가대비표!V96</f>
        <v>0</v>
      </c>
      <c r="J512" s="25">
        <f>TRUNC(I512*D512,1)</f>
        <v>0</v>
      </c>
      <c r="K512" s="22">
        <f t="shared" si="77"/>
        <v>239808</v>
      </c>
      <c r="L512" s="25">
        <f t="shared" si="77"/>
        <v>2805.7</v>
      </c>
      <c r="M512" s="19" t="s">
        <v>52</v>
      </c>
      <c r="N512" s="1" t="s">
        <v>834</v>
      </c>
      <c r="O512" s="1" t="s">
        <v>1239</v>
      </c>
      <c r="P512" s="1" t="s">
        <v>65</v>
      </c>
      <c r="Q512" s="1" t="s">
        <v>65</v>
      </c>
      <c r="R512" s="1" t="s">
        <v>64</v>
      </c>
      <c r="V512">
        <v>1</v>
      </c>
      <c r="W512">
        <v>2</v>
      </c>
      <c r="AV512" s="1" t="s">
        <v>52</v>
      </c>
      <c r="AW512" s="1" t="s">
        <v>1318</v>
      </c>
      <c r="AX512" s="1" t="s">
        <v>52</v>
      </c>
      <c r="AY512" s="1" t="s">
        <v>52</v>
      </c>
      <c r="AZ512" s="1" t="s">
        <v>52</v>
      </c>
    </row>
    <row r="513" spans="1:52" ht="30" customHeight="1" x14ac:dyDescent="0.3">
      <c r="A513" s="19" t="s">
        <v>606</v>
      </c>
      <c r="B513" s="19" t="s">
        <v>607</v>
      </c>
      <c r="C513" s="19" t="s">
        <v>608</v>
      </c>
      <c r="D513" s="20">
        <v>5.7999999999999996E-3</v>
      </c>
      <c r="E513" s="22">
        <f>단가대비표!O91</f>
        <v>0</v>
      </c>
      <c r="F513" s="25">
        <f>TRUNC(E513*D513,1)</f>
        <v>0</v>
      </c>
      <c r="G513" s="22">
        <f>단가대비표!P91</f>
        <v>172068</v>
      </c>
      <c r="H513" s="25">
        <f>TRUNC(G513*D513,1)</f>
        <v>997.9</v>
      </c>
      <c r="I513" s="22">
        <f>단가대비표!V91</f>
        <v>0</v>
      </c>
      <c r="J513" s="25">
        <f>TRUNC(I513*D513,1)</f>
        <v>0</v>
      </c>
      <c r="K513" s="22">
        <f t="shared" si="77"/>
        <v>172068</v>
      </c>
      <c r="L513" s="25">
        <f t="shared" si="77"/>
        <v>997.9</v>
      </c>
      <c r="M513" s="19" t="s">
        <v>52</v>
      </c>
      <c r="N513" s="1" t="s">
        <v>834</v>
      </c>
      <c r="O513" s="1" t="s">
        <v>609</v>
      </c>
      <c r="P513" s="1" t="s">
        <v>65</v>
      </c>
      <c r="Q513" s="1" t="s">
        <v>65</v>
      </c>
      <c r="R513" s="1" t="s">
        <v>64</v>
      </c>
      <c r="V513">
        <v>1</v>
      </c>
      <c r="W513">
        <v>2</v>
      </c>
      <c r="AV513" s="1" t="s">
        <v>52</v>
      </c>
      <c r="AW513" s="1" t="s">
        <v>1319</v>
      </c>
      <c r="AX513" s="1" t="s">
        <v>52</v>
      </c>
      <c r="AY513" s="1" t="s">
        <v>52</v>
      </c>
      <c r="AZ513" s="1" t="s">
        <v>52</v>
      </c>
    </row>
    <row r="514" spans="1:52" ht="30" customHeight="1" x14ac:dyDescent="0.3">
      <c r="A514" s="19" t="s">
        <v>675</v>
      </c>
      <c r="B514" s="19" t="s">
        <v>676</v>
      </c>
      <c r="C514" s="19" t="s">
        <v>429</v>
      </c>
      <c r="D514" s="20">
        <v>1</v>
      </c>
      <c r="E514" s="22">
        <v>0</v>
      </c>
      <c r="F514" s="25">
        <f>TRUNC(E514*D514,1)</f>
        <v>0</v>
      </c>
      <c r="G514" s="22">
        <v>0</v>
      </c>
      <c r="H514" s="25">
        <f>TRUNC(G514*D514,1)</f>
        <v>0</v>
      </c>
      <c r="I514" s="22">
        <f>TRUNC(SUMIF(V511:V515, RIGHTB(O514, 1), H511:H515)*U514, 2)</f>
        <v>142.18</v>
      </c>
      <c r="J514" s="25">
        <f>TRUNC(I514*D514,1)</f>
        <v>142.1</v>
      </c>
      <c r="K514" s="22">
        <f t="shared" si="77"/>
        <v>142.1</v>
      </c>
      <c r="L514" s="25">
        <f t="shared" si="77"/>
        <v>142.1</v>
      </c>
      <c r="M514" s="19" t="s">
        <v>52</v>
      </c>
      <c r="N514" s="1" t="s">
        <v>834</v>
      </c>
      <c r="O514" s="1" t="s">
        <v>653</v>
      </c>
      <c r="P514" s="1" t="s">
        <v>65</v>
      </c>
      <c r="Q514" s="1" t="s">
        <v>65</v>
      </c>
      <c r="R514" s="1" t="s">
        <v>65</v>
      </c>
      <c r="S514">
        <v>1</v>
      </c>
      <c r="T514">
        <v>2</v>
      </c>
      <c r="U514">
        <v>0.02</v>
      </c>
      <c r="AV514" s="1" t="s">
        <v>52</v>
      </c>
      <c r="AW514" s="1" t="s">
        <v>1320</v>
      </c>
      <c r="AX514" s="1" t="s">
        <v>52</v>
      </c>
      <c r="AY514" s="1" t="s">
        <v>52</v>
      </c>
      <c r="AZ514" s="1" t="s">
        <v>52</v>
      </c>
    </row>
    <row r="515" spans="1:52" ht="30" customHeight="1" x14ac:dyDescent="0.3">
      <c r="A515" s="19" t="s">
        <v>765</v>
      </c>
      <c r="B515" s="19" t="s">
        <v>676</v>
      </c>
      <c r="C515" s="19" t="s">
        <v>429</v>
      </c>
      <c r="D515" s="20">
        <v>1</v>
      </c>
      <c r="E515" s="22">
        <f>TRUNC(SUMIF(W511:W515, RIGHTB(O515, 1), H511:H515)*U515, 2)</f>
        <v>142.18</v>
      </c>
      <c r="F515" s="25">
        <f>TRUNC(E515*D515,1)</f>
        <v>142.1</v>
      </c>
      <c r="G515" s="22">
        <v>0</v>
      </c>
      <c r="H515" s="25">
        <f>TRUNC(G515*D515,1)</f>
        <v>0</v>
      </c>
      <c r="I515" s="22">
        <v>0</v>
      </c>
      <c r="J515" s="25">
        <f>TRUNC(I515*D515,1)</f>
        <v>0</v>
      </c>
      <c r="K515" s="22">
        <f t="shared" si="77"/>
        <v>142.1</v>
      </c>
      <c r="L515" s="25">
        <f t="shared" si="77"/>
        <v>142.1</v>
      </c>
      <c r="M515" s="19" t="s">
        <v>52</v>
      </c>
      <c r="N515" s="1" t="s">
        <v>834</v>
      </c>
      <c r="O515" s="1" t="s">
        <v>723</v>
      </c>
      <c r="P515" s="1" t="s">
        <v>65</v>
      </c>
      <c r="Q515" s="1" t="s">
        <v>65</v>
      </c>
      <c r="R515" s="1" t="s">
        <v>65</v>
      </c>
      <c r="S515">
        <v>1</v>
      </c>
      <c r="T515">
        <v>0</v>
      </c>
      <c r="U515">
        <v>0.02</v>
      </c>
      <c r="AV515" s="1" t="s">
        <v>52</v>
      </c>
      <c r="AW515" s="1" t="s">
        <v>1321</v>
      </c>
      <c r="AX515" s="1" t="s">
        <v>52</v>
      </c>
      <c r="AY515" s="1" t="s">
        <v>52</v>
      </c>
      <c r="AZ515" s="1" t="s">
        <v>52</v>
      </c>
    </row>
    <row r="516" spans="1:52" ht="30" customHeight="1" x14ac:dyDescent="0.3">
      <c r="A516" s="19" t="s">
        <v>586</v>
      </c>
      <c r="B516" s="19" t="s">
        <v>52</v>
      </c>
      <c r="C516" s="19" t="s">
        <v>52</v>
      </c>
      <c r="D516" s="20"/>
      <c r="E516" s="22"/>
      <c r="F516" s="25">
        <f>TRUNC(SUMIF(N511:N515, N510, F511:F515),0)</f>
        <v>142</v>
      </c>
      <c r="G516" s="22"/>
      <c r="H516" s="25">
        <f>TRUNC(SUMIF(N511:N515, N510, H511:H515),0)</f>
        <v>7109</v>
      </c>
      <c r="I516" s="22"/>
      <c r="J516" s="25">
        <f>TRUNC(SUMIF(N511:N515, N510, J511:J515),0)</f>
        <v>142</v>
      </c>
      <c r="K516" s="22"/>
      <c r="L516" s="25">
        <f>F516+H516+J516</f>
        <v>7393</v>
      </c>
      <c r="M516" s="19" t="s">
        <v>52</v>
      </c>
      <c r="N516" s="1" t="s">
        <v>83</v>
      </c>
      <c r="O516" s="1" t="s">
        <v>83</v>
      </c>
      <c r="P516" s="1" t="s">
        <v>52</v>
      </c>
      <c r="Q516" s="1" t="s">
        <v>52</v>
      </c>
      <c r="R516" s="1" t="s">
        <v>52</v>
      </c>
      <c r="AV516" s="1" t="s">
        <v>52</v>
      </c>
      <c r="AW516" s="1" t="s">
        <v>52</v>
      </c>
      <c r="AX516" s="1" t="s">
        <v>52</v>
      </c>
      <c r="AY516" s="1" t="s">
        <v>52</v>
      </c>
      <c r="AZ516" s="1" t="s">
        <v>52</v>
      </c>
    </row>
    <row r="517" spans="1:52" ht="30" customHeight="1" x14ac:dyDescent="0.3">
      <c r="A517" s="20"/>
      <c r="B517" s="20"/>
      <c r="C517" s="20"/>
      <c r="D517" s="20"/>
      <c r="E517" s="22"/>
      <c r="F517" s="25"/>
      <c r="G517" s="22"/>
      <c r="H517" s="25"/>
      <c r="I517" s="22"/>
      <c r="J517" s="25"/>
      <c r="K517" s="22"/>
      <c r="L517" s="25"/>
      <c r="M517" s="20"/>
    </row>
    <row r="518" spans="1:52" ht="30" customHeight="1" x14ac:dyDescent="0.3">
      <c r="A518" s="16" t="s">
        <v>1322</v>
      </c>
      <c r="B518" s="17"/>
      <c r="C518" s="17"/>
      <c r="D518" s="17"/>
      <c r="E518" s="21"/>
      <c r="F518" s="24"/>
      <c r="G518" s="21"/>
      <c r="H518" s="24"/>
      <c r="I518" s="21"/>
      <c r="J518" s="24"/>
      <c r="K518" s="21"/>
      <c r="L518" s="24"/>
      <c r="M518" s="18"/>
      <c r="N518" s="1" t="s">
        <v>879</v>
      </c>
    </row>
    <row r="519" spans="1:52" ht="30" customHeight="1" x14ac:dyDescent="0.3">
      <c r="A519" s="19" t="s">
        <v>1238</v>
      </c>
      <c r="B519" s="19" t="s">
        <v>607</v>
      </c>
      <c r="C519" s="19" t="s">
        <v>608</v>
      </c>
      <c r="D519" s="20">
        <v>1.609E-2</v>
      </c>
      <c r="E519" s="22">
        <f>단가대비표!O96</f>
        <v>0</v>
      </c>
      <c r="F519" s="25">
        <f t="shared" ref="F519:F524" si="78">TRUNC(E519*D519,1)</f>
        <v>0</v>
      </c>
      <c r="G519" s="22">
        <f>단가대비표!P96</f>
        <v>239808</v>
      </c>
      <c r="H519" s="25">
        <f t="shared" ref="H519:H524" si="79">TRUNC(G519*D519,1)</f>
        <v>3858.5</v>
      </c>
      <c r="I519" s="22">
        <f>단가대비표!V96</f>
        <v>0</v>
      </c>
      <c r="J519" s="25">
        <f t="shared" ref="J519:J524" si="80">TRUNC(I519*D519,1)</f>
        <v>0</v>
      </c>
      <c r="K519" s="22">
        <f t="shared" ref="K519:L524" si="81">TRUNC(E519+G519+I519,1)</f>
        <v>239808</v>
      </c>
      <c r="L519" s="25">
        <f t="shared" si="81"/>
        <v>3858.5</v>
      </c>
      <c r="M519" s="19" t="s">
        <v>52</v>
      </c>
      <c r="N519" s="1" t="s">
        <v>879</v>
      </c>
      <c r="O519" s="1" t="s">
        <v>1239</v>
      </c>
      <c r="P519" s="1" t="s">
        <v>65</v>
      </c>
      <c r="Q519" s="1" t="s">
        <v>65</v>
      </c>
      <c r="R519" s="1" t="s">
        <v>64</v>
      </c>
      <c r="V519">
        <v>1</v>
      </c>
      <c r="W519">
        <v>2</v>
      </c>
      <c r="AV519" s="1" t="s">
        <v>52</v>
      </c>
      <c r="AW519" s="1" t="s">
        <v>1324</v>
      </c>
      <c r="AX519" s="1" t="s">
        <v>52</v>
      </c>
      <c r="AY519" s="1" t="s">
        <v>52</v>
      </c>
      <c r="AZ519" s="1" t="s">
        <v>52</v>
      </c>
    </row>
    <row r="520" spans="1:52" ht="30" customHeight="1" x14ac:dyDescent="0.3">
      <c r="A520" s="19" t="s">
        <v>1241</v>
      </c>
      <c r="B520" s="19" t="s">
        <v>607</v>
      </c>
      <c r="C520" s="19" t="s">
        <v>608</v>
      </c>
      <c r="D520" s="20">
        <v>4.3899999999999998E-3</v>
      </c>
      <c r="E520" s="22">
        <f>단가대비표!O97</f>
        <v>0</v>
      </c>
      <c r="F520" s="25">
        <f t="shared" si="78"/>
        <v>0</v>
      </c>
      <c r="G520" s="22">
        <f>단가대비표!P97</f>
        <v>282536</v>
      </c>
      <c r="H520" s="25">
        <f t="shared" si="79"/>
        <v>1240.3</v>
      </c>
      <c r="I520" s="22">
        <f>단가대비표!V97</f>
        <v>0</v>
      </c>
      <c r="J520" s="25">
        <f t="shared" si="80"/>
        <v>0</v>
      </c>
      <c r="K520" s="22">
        <f t="shared" si="81"/>
        <v>282536</v>
      </c>
      <c r="L520" s="25">
        <f t="shared" si="81"/>
        <v>1240.3</v>
      </c>
      <c r="M520" s="19" t="s">
        <v>52</v>
      </c>
      <c r="N520" s="1" t="s">
        <v>879</v>
      </c>
      <c r="O520" s="1" t="s">
        <v>1242</v>
      </c>
      <c r="P520" s="1" t="s">
        <v>65</v>
      </c>
      <c r="Q520" s="1" t="s">
        <v>65</v>
      </c>
      <c r="R520" s="1" t="s">
        <v>64</v>
      </c>
      <c r="V520">
        <v>1</v>
      </c>
      <c r="W520">
        <v>2</v>
      </c>
      <c r="AV520" s="1" t="s">
        <v>52</v>
      </c>
      <c r="AW520" s="1" t="s">
        <v>1325</v>
      </c>
      <c r="AX520" s="1" t="s">
        <v>52</v>
      </c>
      <c r="AY520" s="1" t="s">
        <v>52</v>
      </c>
      <c r="AZ520" s="1" t="s">
        <v>52</v>
      </c>
    </row>
    <row r="521" spans="1:52" ht="30" customHeight="1" x14ac:dyDescent="0.3">
      <c r="A521" s="19" t="s">
        <v>625</v>
      </c>
      <c r="B521" s="19" t="s">
        <v>607</v>
      </c>
      <c r="C521" s="19" t="s">
        <v>608</v>
      </c>
      <c r="D521" s="20">
        <v>5.8500000000000002E-3</v>
      </c>
      <c r="E521" s="22">
        <f>단가대비표!O92</f>
        <v>0</v>
      </c>
      <c r="F521" s="25">
        <f t="shared" si="78"/>
        <v>0</v>
      </c>
      <c r="G521" s="22">
        <f>단가대비표!P92</f>
        <v>226122</v>
      </c>
      <c r="H521" s="25">
        <f t="shared" si="79"/>
        <v>1322.8</v>
      </c>
      <c r="I521" s="22">
        <f>단가대비표!V92</f>
        <v>0</v>
      </c>
      <c r="J521" s="25">
        <f t="shared" si="80"/>
        <v>0</v>
      </c>
      <c r="K521" s="22">
        <f t="shared" si="81"/>
        <v>226122</v>
      </c>
      <c r="L521" s="25">
        <f t="shared" si="81"/>
        <v>1322.8</v>
      </c>
      <c r="M521" s="19" t="s">
        <v>52</v>
      </c>
      <c r="N521" s="1" t="s">
        <v>879</v>
      </c>
      <c r="O521" s="1" t="s">
        <v>626</v>
      </c>
      <c r="P521" s="1" t="s">
        <v>65</v>
      </c>
      <c r="Q521" s="1" t="s">
        <v>65</v>
      </c>
      <c r="R521" s="1" t="s">
        <v>64</v>
      </c>
      <c r="V521">
        <v>1</v>
      </c>
      <c r="W521">
        <v>2</v>
      </c>
      <c r="AV521" s="1" t="s">
        <v>52</v>
      </c>
      <c r="AW521" s="1" t="s">
        <v>1326</v>
      </c>
      <c r="AX521" s="1" t="s">
        <v>52</v>
      </c>
      <c r="AY521" s="1" t="s">
        <v>52</v>
      </c>
      <c r="AZ521" s="1" t="s">
        <v>52</v>
      </c>
    </row>
    <row r="522" spans="1:52" ht="30" customHeight="1" x14ac:dyDescent="0.3">
      <c r="A522" s="19" t="s">
        <v>606</v>
      </c>
      <c r="B522" s="19" t="s">
        <v>607</v>
      </c>
      <c r="C522" s="19" t="s">
        <v>608</v>
      </c>
      <c r="D522" s="20">
        <v>2.9299999999999999E-3</v>
      </c>
      <c r="E522" s="22">
        <f>단가대비표!O91</f>
        <v>0</v>
      </c>
      <c r="F522" s="25">
        <f t="shared" si="78"/>
        <v>0</v>
      </c>
      <c r="G522" s="22">
        <f>단가대비표!P91</f>
        <v>172068</v>
      </c>
      <c r="H522" s="25">
        <f t="shared" si="79"/>
        <v>504.1</v>
      </c>
      <c r="I522" s="22">
        <f>단가대비표!V91</f>
        <v>0</v>
      </c>
      <c r="J522" s="25">
        <f t="shared" si="80"/>
        <v>0</v>
      </c>
      <c r="K522" s="22">
        <f t="shared" si="81"/>
        <v>172068</v>
      </c>
      <c r="L522" s="25">
        <f t="shared" si="81"/>
        <v>504.1</v>
      </c>
      <c r="M522" s="19" t="s">
        <v>52</v>
      </c>
      <c r="N522" s="1" t="s">
        <v>879</v>
      </c>
      <c r="O522" s="1" t="s">
        <v>609</v>
      </c>
      <c r="P522" s="1" t="s">
        <v>65</v>
      </c>
      <c r="Q522" s="1" t="s">
        <v>65</v>
      </c>
      <c r="R522" s="1" t="s">
        <v>64</v>
      </c>
      <c r="V522">
        <v>1</v>
      </c>
      <c r="W522">
        <v>2</v>
      </c>
      <c r="AV522" s="1" t="s">
        <v>52</v>
      </c>
      <c r="AW522" s="1" t="s">
        <v>1327</v>
      </c>
      <c r="AX522" s="1" t="s">
        <v>52</v>
      </c>
      <c r="AY522" s="1" t="s">
        <v>52</v>
      </c>
      <c r="AZ522" s="1" t="s">
        <v>52</v>
      </c>
    </row>
    <row r="523" spans="1:52" ht="30" customHeight="1" x14ac:dyDescent="0.3">
      <c r="A523" s="19" t="s">
        <v>675</v>
      </c>
      <c r="B523" s="19" t="s">
        <v>1255</v>
      </c>
      <c r="C523" s="19" t="s">
        <v>429</v>
      </c>
      <c r="D523" s="20">
        <v>1</v>
      </c>
      <c r="E523" s="22">
        <v>0</v>
      </c>
      <c r="F523" s="25">
        <f t="shared" si="78"/>
        <v>0</v>
      </c>
      <c r="G523" s="22">
        <v>0</v>
      </c>
      <c r="H523" s="25">
        <f t="shared" si="79"/>
        <v>0</v>
      </c>
      <c r="I523" s="22">
        <f>TRUNC(SUMIF(V519:V524, RIGHTB(O523, 1), H519:H524)*U523, 2)</f>
        <v>277.02</v>
      </c>
      <c r="J523" s="25">
        <f t="shared" si="80"/>
        <v>277</v>
      </c>
      <c r="K523" s="22">
        <f t="shared" si="81"/>
        <v>277</v>
      </c>
      <c r="L523" s="25">
        <f t="shared" si="81"/>
        <v>277</v>
      </c>
      <c r="M523" s="19" t="s">
        <v>52</v>
      </c>
      <c r="N523" s="1" t="s">
        <v>879</v>
      </c>
      <c r="O523" s="1" t="s">
        <v>653</v>
      </c>
      <c r="P523" s="1" t="s">
        <v>65</v>
      </c>
      <c r="Q523" s="1" t="s">
        <v>65</v>
      </c>
      <c r="R523" s="1" t="s">
        <v>65</v>
      </c>
      <c r="S523">
        <v>1</v>
      </c>
      <c r="T523">
        <v>2</v>
      </c>
      <c r="U523">
        <v>0.04</v>
      </c>
      <c r="AV523" s="1" t="s">
        <v>52</v>
      </c>
      <c r="AW523" s="1" t="s">
        <v>1328</v>
      </c>
      <c r="AX523" s="1" t="s">
        <v>52</v>
      </c>
      <c r="AY523" s="1" t="s">
        <v>52</v>
      </c>
      <c r="AZ523" s="1" t="s">
        <v>52</v>
      </c>
    </row>
    <row r="524" spans="1:52" ht="30" customHeight="1" x14ac:dyDescent="0.3">
      <c r="A524" s="19" t="s">
        <v>765</v>
      </c>
      <c r="B524" s="19" t="s">
        <v>676</v>
      </c>
      <c r="C524" s="19" t="s">
        <v>429</v>
      </c>
      <c r="D524" s="20">
        <v>1</v>
      </c>
      <c r="E524" s="22">
        <f>TRUNC(SUMIF(W519:W524, RIGHTB(O524, 1), H519:H524)*U524, 2)</f>
        <v>138.51</v>
      </c>
      <c r="F524" s="25">
        <f t="shared" si="78"/>
        <v>138.5</v>
      </c>
      <c r="G524" s="22">
        <v>0</v>
      </c>
      <c r="H524" s="25">
        <f t="shared" si="79"/>
        <v>0</v>
      </c>
      <c r="I524" s="22">
        <v>0</v>
      </c>
      <c r="J524" s="25">
        <f t="shared" si="80"/>
        <v>0</v>
      </c>
      <c r="K524" s="22">
        <f t="shared" si="81"/>
        <v>138.5</v>
      </c>
      <c r="L524" s="25">
        <f t="shared" si="81"/>
        <v>138.5</v>
      </c>
      <c r="M524" s="19" t="s">
        <v>52</v>
      </c>
      <c r="N524" s="1" t="s">
        <v>879</v>
      </c>
      <c r="O524" s="1" t="s">
        <v>723</v>
      </c>
      <c r="P524" s="1" t="s">
        <v>65</v>
      </c>
      <c r="Q524" s="1" t="s">
        <v>65</v>
      </c>
      <c r="R524" s="1" t="s">
        <v>65</v>
      </c>
      <c r="S524">
        <v>1</v>
      </c>
      <c r="T524">
        <v>0</v>
      </c>
      <c r="U524">
        <v>0.02</v>
      </c>
      <c r="AV524" s="1" t="s">
        <v>52</v>
      </c>
      <c r="AW524" s="1" t="s">
        <v>1329</v>
      </c>
      <c r="AX524" s="1" t="s">
        <v>52</v>
      </c>
      <c r="AY524" s="1" t="s">
        <v>52</v>
      </c>
      <c r="AZ524" s="1" t="s">
        <v>52</v>
      </c>
    </row>
    <row r="525" spans="1:52" ht="30" customHeight="1" x14ac:dyDescent="0.3">
      <c r="A525" s="19" t="s">
        <v>586</v>
      </c>
      <c r="B525" s="19" t="s">
        <v>52</v>
      </c>
      <c r="C525" s="19" t="s">
        <v>52</v>
      </c>
      <c r="D525" s="20"/>
      <c r="E525" s="22"/>
      <c r="F525" s="25">
        <f>TRUNC(SUMIF(N519:N524, N518, F519:F524),0)</f>
        <v>138</v>
      </c>
      <c r="G525" s="22"/>
      <c r="H525" s="25">
        <f>TRUNC(SUMIF(N519:N524, N518, H519:H524),0)</f>
        <v>6925</v>
      </c>
      <c r="I525" s="22"/>
      <c r="J525" s="25">
        <f>TRUNC(SUMIF(N519:N524, N518, J519:J524),0)</f>
        <v>277</v>
      </c>
      <c r="K525" s="22"/>
      <c r="L525" s="25">
        <f>F525+H525+J525</f>
        <v>7340</v>
      </c>
      <c r="M525" s="19" t="s">
        <v>52</v>
      </c>
      <c r="N525" s="1" t="s">
        <v>83</v>
      </c>
      <c r="O525" s="1" t="s">
        <v>83</v>
      </c>
      <c r="P525" s="1" t="s">
        <v>52</v>
      </c>
      <c r="Q525" s="1" t="s">
        <v>52</v>
      </c>
      <c r="R525" s="1" t="s">
        <v>52</v>
      </c>
      <c r="AV525" s="1" t="s">
        <v>52</v>
      </c>
      <c r="AW525" s="1" t="s">
        <v>52</v>
      </c>
      <c r="AX525" s="1" t="s">
        <v>52</v>
      </c>
      <c r="AY525" s="1" t="s">
        <v>52</v>
      </c>
      <c r="AZ525" s="1" t="s">
        <v>52</v>
      </c>
    </row>
    <row r="526" spans="1:52" ht="30" customHeight="1" x14ac:dyDescent="0.3">
      <c r="A526" s="20"/>
      <c r="B526" s="20"/>
      <c r="C526" s="20"/>
      <c r="D526" s="20"/>
      <c r="E526" s="22"/>
      <c r="F526" s="25"/>
      <c r="G526" s="22"/>
      <c r="H526" s="25"/>
      <c r="I526" s="22"/>
      <c r="J526" s="25"/>
      <c r="K526" s="22"/>
      <c r="L526" s="25"/>
      <c r="M526" s="20"/>
    </row>
    <row r="527" spans="1:52" ht="30" customHeight="1" x14ac:dyDescent="0.3">
      <c r="A527" s="16" t="s">
        <v>1330</v>
      </c>
      <c r="B527" s="17"/>
      <c r="C527" s="17"/>
      <c r="D527" s="17"/>
      <c r="E527" s="21"/>
      <c r="F527" s="24"/>
      <c r="G527" s="21"/>
      <c r="H527" s="24"/>
      <c r="I527" s="21"/>
      <c r="J527" s="24"/>
      <c r="K527" s="21"/>
      <c r="L527" s="24"/>
      <c r="M527" s="18"/>
      <c r="N527" s="1" t="s">
        <v>857</v>
      </c>
    </row>
    <row r="528" spans="1:52" ht="30" customHeight="1" x14ac:dyDescent="0.3">
      <c r="A528" s="19" t="s">
        <v>1039</v>
      </c>
      <c r="B528" s="19" t="s">
        <v>607</v>
      </c>
      <c r="C528" s="19" t="s">
        <v>608</v>
      </c>
      <c r="D528" s="20">
        <v>0.124</v>
      </c>
      <c r="E528" s="22">
        <f>단가대비표!O103</f>
        <v>0</v>
      </c>
      <c r="F528" s="25">
        <f>TRUNC(E528*D528,1)</f>
        <v>0</v>
      </c>
      <c r="G528" s="22">
        <f>단가대비표!P103</f>
        <v>253539</v>
      </c>
      <c r="H528" s="25">
        <f>TRUNC(G528*D528,1)</f>
        <v>31438.799999999999</v>
      </c>
      <c r="I528" s="22">
        <f>단가대비표!V103</f>
        <v>0</v>
      </c>
      <c r="J528" s="25">
        <f>TRUNC(I528*D528,1)</f>
        <v>0</v>
      </c>
      <c r="K528" s="22">
        <f>TRUNC(E528+G528+I528,1)</f>
        <v>253539</v>
      </c>
      <c r="L528" s="25">
        <f>TRUNC(F528+H528+J528,1)</f>
        <v>31438.799999999999</v>
      </c>
      <c r="M528" s="19" t="s">
        <v>52</v>
      </c>
      <c r="N528" s="1" t="s">
        <v>857</v>
      </c>
      <c r="O528" s="1" t="s">
        <v>1040</v>
      </c>
      <c r="P528" s="1" t="s">
        <v>65</v>
      </c>
      <c r="Q528" s="1" t="s">
        <v>65</v>
      </c>
      <c r="R528" s="1" t="s">
        <v>64</v>
      </c>
      <c r="AV528" s="1" t="s">
        <v>52</v>
      </c>
      <c r="AW528" s="1" t="s">
        <v>1331</v>
      </c>
      <c r="AX528" s="1" t="s">
        <v>52</v>
      </c>
      <c r="AY528" s="1" t="s">
        <v>52</v>
      </c>
      <c r="AZ528" s="1" t="s">
        <v>52</v>
      </c>
    </row>
    <row r="529" spans="1:52" ht="30" customHeight="1" x14ac:dyDescent="0.3">
      <c r="A529" s="19" t="s">
        <v>606</v>
      </c>
      <c r="B529" s="19" t="s">
        <v>607</v>
      </c>
      <c r="C529" s="19" t="s">
        <v>608</v>
      </c>
      <c r="D529" s="20">
        <v>1.7000000000000001E-2</v>
      </c>
      <c r="E529" s="22">
        <f>단가대비표!O91</f>
        <v>0</v>
      </c>
      <c r="F529" s="25">
        <f>TRUNC(E529*D529,1)</f>
        <v>0</v>
      </c>
      <c r="G529" s="22">
        <f>단가대비표!P91</f>
        <v>172068</v>
      </c>
      <c r="H529" s="25">
        <f>TRUNC(G529*D529,1)</f>
        <v>2925.1</v>
      </c>
      <c r="I529" s="22">
        <f>단가대비표!V91</f>
        <v>0</v>
      </c>
      <c r="J529" s="25">
        <f>TRUNC(I529*D529,1)</f>
        <v>0</v>
      </c>
      <c r="K529" s="22">
        <f>TRUNC(E529+G529+I529,1)</f>
        <v>172068</v>
      </c>
      <c r="L529" s="25">
        <f>TRUNC(F529+H529+J529,1)</f>
        <v>2925.1</v>
      </c>
      <c r="M529" s="19" t="s">
        <v>52</v>
      </c>
      <c r="N529" s="1" t="s">
        <v>857</v>
      </c>
      <c r="O529" s="1" t="s">
        <v>609</v>
      </c>
      <c r="P529" s="1" t="s">
        <v>65</v>
      </c>
      <c r="Q529" s="1" t="s">
        <v>65</v>
      </c>
      <c r="R529" s="1" t="s">
        <v>64</v>
      </c>
      <c r="AV529" s="1" t="s">
        <v>52</v>
      </c>
      <c r="AW529" s="1" t="s">
        <v>1332</v>
      </c>
      <c r="AX529" s="1" t="s">
        <v>52</v>
      </c>
      <c r="AY529" s="1" t="s">
        <v>52</v>
      </c>
      <c r="AZ529" s="1" t="s">
        <v>52</v>
      </c>
    </row>
    <row r="530" spans="1:52" ht="30" customHeight="1" x14ac:dyDescent="0.3">
      <c r="A530" s="19" t="s">
        <v>586</v>
      </c>
      <c r="B530" s="19" t="s">
        <v>52</v>
      </c>
      <c r="C530" s="19" t="s">
        <v>52</v>
      </c>
      <c r="D530" s="20"/>
      <c r="E530" s="22"/>
      <c r="F530" s="25">
        <f>TRUNC(SUMIF(N528:N529, N527, F528:F529),0)</f>
        <v>0</v>
      </c>
      <c r="G530" s="22"/>
      <c r="H530" s="25">
        <f>TRUNC(SUMIF(N528:N529, N527, H528:H529),0)</f>
        <v>34363</v>
      </c>
      <c r="I530" s="22"/>
      <c r="J530" s="25">
        <f>TRUNC(SUMIF(N528:N529, N527, J528:J529),0)</f>
        <v>0</v>
      </c>
      <c r="K530" s="22"/>
      <c r="L530" s="25">
        <f>F530+H530+J530</f>
        <v>34363</v>
      </c>
      <c r="M530" s="19" t="s">
        <v>52</v>
      </c>
      <c r="N530" s="1" t="s">
        <v>83</v>
      </c>
      <c r="O530" s="1" t="s">
        <v>83</v>
      </c>
      <c r="P530" s="1" t="s">
        <v>52</v>
      </c>
      <c r="Q530" s="1" t="s">
        <v>52</v>
      </c>
      <c r="R530" s="1" t="s">
        <v>52</v>
      </c>
      <c r="AV530" s="1" t="s">
        <v>52</v>
      </c>
      <c r="AW530" s="1" t="s">
        <v>52</v>
      </c>
      <c r="AX530" s="1" t="s">
        <v>52</v>
      </c>
      <c r="AY530" s="1" t="s">
        <v>52</v>
      </c>
      <c r="AZ530" s="1" t="s">
        <v>52</v>
      </c>
    </row>
    <row r="531" spans="1:52" ht="30" customHeight="1" x14ac:dyDescent="0.3">
      <c r="A531" s="20"/>
      <c r="B531" s="20"/>
      <c r="C531" s="20"/>
      <c r="D531" s="20"/>
      <c r="E531" s="22"/>
      <c r="F531" s="25"/>
      <c r="G531" s="22"/>
      <c r="H531" s="25"/>
      <c r="I531" s="22"/>
      <c r="J531" s="25"/>
      <c r="K531" s="22"/>
      <c r="L531" s="25"/>
      <c r="M531" s="20"/>
    </row>
    <row r="532" spans="1:52" ht="30" customHeight="1" x14ac:dyDescent="0.3">
      <c r="A532" s="16" t="s">
        <v>1333</v>
      </c>
      <c r="B532" s="17"/>
      <c r="C532" s="17"/>
      <c r="D532" s="17"/>
      <c r="E532" s="21"/>
      <c r="F532" s="24"/>
      <c r="G532" s="21"/>
      <c r="H532" s="24"/>
      <c r="I532" s="21"/>
      <c r="J532" s="24"/>
      <c r="K532" s="21"/>
      <c r="L532" s="24"/>
      <c r="M532" s="18"/>
      <c r="N532" s="1" t="s">
        <v>891</v>
      </c>
    </row>
    <row r="533" spans="1:52" ht="30" customHeight="1" x14ac:dyDescent="0.3">
      <c r="A533" s="19" t="s">
        <v>808</v>
      </c>
      <c r="B533" s="19" t="s">
        <v>1334</v>
      </c>
      <c r="C533" s="19" t="s">
        <v>714</v>
      </c>
      <c r="D533" s="20">
        <v>0.12</v>
      </c>
      <c r="E533" s="22">
        <f>단가대비표!O74</f>
        <v>16872</v>
      </c>
      <c r="F533" s="25">
        <f>TRUNC(E533*D533,1)</f>
        <v>2024.6</v>
      </c>
      <c r="G533" s="22">
        <f>단가대비표!P74</f>
        <v>0</v>
      </c>
      <c r="H533" s="25">
        <f>TRUNC(G533*D533,1)</f>
        <v>0</v>
      </c>
      <c r="I533" s="22">
        <f>단가대비표!V74</f>
        <v>0</v>
      </c>
      <c r="J533" s="25">
        <f>TRUNC(I533*D533,1)</f>
        <v>0</v>
      </c>
      <c r="K533" s="22">
        <f>TRUNC(E533+G533+I533,1)</f>
        <v>16872</v>
      </c>
      <c r="L533" s="25">
        <f>TRUNC(F533+H533+J533,1)</f>
        <v>2024.6</v>
      </c>
      <c r="M533" s="19" t="s">
        <v>52</v>
      </c>
      <c r="N533" s="1" t="s">
        <v>891</v>
      </c>
      <c r="O533" s="1" t="s">
        <v>1335</v>
      </c>
      <c r="P533" s="1" t="s">
        <v>65</v>
      </c>
      <c r="Q533" s="1" t="s">
        <v>65</v>
      </c>
      <c r="R533" s="1" t="s">
        <v>64</v>
      </c>
      <c r="AV533" s="1" t="s">
        <v>52</v>
      </c>
      <c r="AW533" s="1" t="s">
        <v>1336</v>
      </c>
      <c r="AX533" s="1" t="s">
        <v>52</v>
      </c>
      <c r="AY533" s="1" t="s">
        <v>52</v>
      </c>
      <c r="AZ533" s="1" t="s">
        <v>52</v>
      </c>
    </row>
    <row r="534" spans="1:52" ht="30" customHeight="1" x14ac:dyDescent="0.3">
      <c r="A534" s="19" t="s">
        <v>812</v>
      </c>
      <c r="B534" s="19" t="s">
        <v>813</v>
      </c>
      <c r="C534" s="19" t="s">
        <v>224</v>
      </c>
      <c r="D534" s="20">
        <v>1</v>
      </c>
      <c r="E534" s="22">
        <f>일위대가목록!E85</f>
        <v>0</v>
      </c>
      <c r="F534" s="25">
        <f>TRUNC(E534*D534,1)</f>
        <v>0</v>
      </c>
      <c r="G534" s="22">
        <f>일위대가목록!F85</f>
        <v>5228</v>
      </c>
      <c r="H534" s="25">
        <f>TRUNC(G534*D534,1)</f>
        <v>5228</v>
      </c>
      <c r="I534" s="22">
        <f>일위대가목록!G85</f>
        <v>0</v>
      </c>
      <c r="J534" s="25">
        <f>TRUNC(I534*D534,1)</f>
        <v>0</v>
      </c>
      <c r="K534" s="22">
        <f>TRUNC(E534+G534+I534,1)</f>
        <v>5228</v>
      </c>
      <c r="L534" s="25">
        <f>TRUNC(F534+H534+J534,1)</f>
        <v>5228</v>
      </c>
      <c r="M534" s="19" t="s">
        <v>814</v>
      </c>
      <c r="N534" s="1" t="s">
        <v>891</v>
      </c>
      <c r="O534" s="1" t="s">
        <v>815</v>
      </c>
      <c r="P534" s="1" t="s">
        <v>64</v>
      </c>
      <c r="Q534" s="1" t="s">
        <v>65</v>
      </c>
      <c r="R534" s="1" t="s">
        <v>65</v>
      </c>
      <c r="AV534" s="1" t="s">
        <v>52</v>
      </c>
      <c r="AW534" s="1" t="s">
        <v>1337</v>
      </c>
      <c r="AX534" s="1" t="s">
        <v>52</v>
      </c>
      <c r="AY534" s="1" t="s">
        <v>52</v>
      </c>
      <c r="AZ534" s="1" t="s">
        <v>52</v>
      </c>
    </row>
    <row r="535" spans="1:52" ht="30" customHeight="1" x14ac:dyDescent="0.3">
      <c r="A535" s="19" t="s">
        <v>586</v>
      </c>
      <c r="B535" s="19" t="s">
        <v>52</v>
      </c>
      <c r="C535" s="19" t="s">
        <v>52</v>
      </c>
      <c r="D535" s="20"/>
      <c r="E535" s="22"/>
      <c r="F535" s="25">
        <f>TRUNC(SUMIF(N533:N534, N532, F533:F534),0)</f>
        <v>2024</v>
      </c>
      <c r="G535" s="22"/>
      <c r="H535" s="25">
        <f>TRUNC(SUMIF(N533:N534, N532, H533:H534),0)</f>
        <v>5228</v>
      </c>
      <c r="I535" s="22"/>
      <c r="J535" s="25">
        <f>TRUNC(SUMIF(N533:N534, N532, J533:J534),0)</f>
        <v>0</v>
      </c>
      <c r="K535" s="22"/>
      <c r="L535" s="25">
        <f>F535+H535+J535</f>
        <v>7252</v>
      </c>
      <c r="M535" s="19" t="s">
        <v>52</v>
      </c>
      <c r="N535" s="1" t="s">
        <v>83</v>
      </c>
      <c r="O535" s="1" t="s">
        <v>83</v>
      </c>
      <c r="P535" s="1" t="s">
        <v>52</v>
      </c>
      <c r="Q535" s="1" t="s">
        <v>52</v>
      </c>
      <c r="R535" s="1" t="s">
        <v>52</v>
      </c>
      <c r="AV535" s="1" t="s">
        <v>52</v>
      </c>
      <c r="AW535" s="1" t="s">
        <v>52</v>
      </c>
      <c r="AX535" s="1" t="s">
        <v>52</v>
      </c>
      <c r="AY535" s="1" t="s">
        <v>52</v>
      </c>
      <c r="AZ535" s="1" t="s">
        <v>52</v>
      </c>
    </row>
    <row r="536" spans="1:52" ht="30" customHeight="1" x14ac:dyDescent="0.3">
      <c r="A536" s="20"/>
      <c r="B536" s="20"/>
      <c r="C536" s="20"/>
      <c r="D536" s="20"/>
      <c r="E536" s="22"/>
      <c r="F536" s="25"/>
      <c r="G536" s="22"/>
      <c r="H536" s="25"/>
      <c r="I536" s="22"/>
      <c r="J536" s="25"/>
      <c r="K536" s="22"/>
      <c r="L536" s="25"/>
      <c r="M536" s="20"/>
    </row>
    <row r="537" spans="1:52" ht="30" customHeight="1" x14ac:dyDescent="0.3">
      <c r="A537" s="16" t="s">
        <v>1338</v>
      </c>
      <c r="B537" s="17"/>
      <c r="C537" s="17"/>
      <c r="D537" s="17"/>
      <c r="E537" s="21"/>
      <c r="F537" s="24"/>
      <c r="G537" s="21"/>
      <c r="H537" s="24"/>
      <c r="I537" s="21"/>
      <c r="J537" s="24"/>
      <c r="K537" s="21"/>
      <c r="L537" s="24"/>
      <c r="M537" s="18"/>
      <c r="N537" s="1" t="s">
        <v>911</v>
      </c>
    </row>
    <row r="538" spans="1:52" ht="30" customHeight="1" x14ac:dyDescent="0.3">
      <c r="A538" s="19" t="s">
        <v>1339</v>
      </c>
      <c r="B538" s="19" t="s">
        <v>1340</v>
      </c>
      <c r="C538" s="19" t="s">
        <v>73</v>
      </c>
      <c r="D538" s="20">
        <v>0.24</v>
      </c>
      <c r="E538" s="22">
        <f>일위대가목록!E94</f>
        <v>68233</v>
      </c>
      <c r="F538" s="25">
        <f>TRUNC(E538*D538,1)</f>
        <v>16375.9</v>
      </c>
      <c r="G538" s="22">
        <f>일위대가목록!F94</f>
        <v>149292</v>
      </c>
      <c r="H538" s="25">
        <f>TRUNC(G538*D538,1)</f>
        <v>35830</v>
      </c>
      <c r="I538" s="22">
        <f>일위대가목록!G94</f>
        <v>6635</v>
      </c>
      <c r="J538" s="25">
        <f>TRUNC(I538*D538,1)</f>
        <v>1592.4</v>
      </c>
      <c r="K538" s="22">
        <f>TRUNC(E538+G538+I538,1)</f>
        <v>224160</v>
      </c>
      <c r="L538" s="25">
        <f>TRUNC(F538+H538+J538,1)</f>
        <v>53798.3</v>
      </c>
      <c r="M538" s="19" t="s">
        <v>1341</v>
      </c>
      <c r="N538" s="1" t="s">
        <v>911</v>
      </c>
      <c r="O538" s="1" t="s">
        <v>1342</v>
      </c>
      <c r="P538" s="1" t="s">
        <v>64</v>
      </c>
      <c r="Q538" s="1" t="s">
        <v>65</v>
      </c>
      <c r="R538" s="1" t="s">
        <v>65</v>
      </c>
      <c r="AV538" s="1" t="s">
        <v>52</v>
      </c>
      <c r="AW538" s="1" t="s">
        <v>1343</v>
      </c>
      <c r="AX538" s="1" t="s">
        <v>52</v>
      </c>
      <c r="AY538" s="1" t="s">
        <v>52</v>
      </c>
      <c r="AZ538" s="1" t="s">
        <v>52</v>
      </c>
    </row>
    <row r="539" spans="1:52" ht="30" customHeight="1" x14ac:dyDescent="0.3">
      <c r="A539" s="19" t="s">
        <v>586</v>
      </c>
      <c r="B539" s="19" t="s">
        <v>52</v>
      </c>
      <c r="C539" s="19" t="s">
        <v>52</v>
      </c>
      <c r="D539" s="20"/>
      <c r="E539" s="22"/>
      <c r="F539" s="25">
        <f>TRUNC(SUMIF(N538:N538, N537, F538:F538),0)</f>
        <v>16375</v>
      </c>
      <c r="G539" s="22"/>
      <c r="H539" s="25">
        <f>TRUNC(SUMIF(N538:N538, N537, H538:H538),0)</f>
        <v>35830</v>
      </c>
      <c r="I539" s="22"/>
      <c r="J539" s="25">
        <f>TRUNC(SUMIF(N538:N538, N537, J538:J538),0)</f>
        <v>1592</v>
      </c>
      <c r="K539" s="22"/>
      <c r="L539" s="25">
        <f>F539+H539+J539</f>
        <v>53797</v>
      </c>
      <c r="M539" s="19" t="s">
        <v>52</v>
      </c>
      <c r="N539" s="1" t="s">
        <v>83</v>
      </c>
      <c r="O539" s="1" t="s">
        <v>83</v>
      </c>
      <c r="P539" s="1" t="s">
        <v>52</v>
      </c>
      <c r="Q539" s="1" t="s">
        <v>52</v>
      </c>
      <c r="R539" s="1" t="s">
        <v>52</v>
      </c>
      <c r="AV539" s="1" t="s">
        <v>52</v>
      </c>
      <c r="AW539" s="1" t="s">
        <v>52</v>
      </c>
      <c r="AX539" s="1" t="s">
        <v>52</v>
      </c>
      <c r="AY539" s="1" t="s">
        <v>52</v>
      </c>
      <c r="AZ539" s="1" t="s">
        <v>52</v>
      </c>
    </row>
    <row r="540" spans="1:52" ht="30" customHeight="1" x14ac:dyDescent="0.3">
      <c r="A540" s="20"/>
      <c r="B540" s="20"/>
      <c r="C540" s="20"/>
      <c r="D540" s="20"/>
      <c r="E540" s="22"/>
      <c r="F540" s="25"/>
      <c r="G540" s="22"/>
      <c r="H540" s="25"/>
      <c r="I540" s="22"/>
      <c r="J540" s="25"/>
      <c r="K540" s="22"/>
      <c r="L540" s="25"/>
      <c r="M540" s="20"/>
    </row>
    <row r="541" spans="1:52" ht="30" customHeight="1" x14ac:dyDescent="0.3">
      <c r="A541" s="16" t="s">
        <v>1344</v>
      </c>
      <c r="B541" s="17"/>
      <c r="C541" s="17"/>
      <c r="D541" s="17"/>
      <c r="E541" s="21"/>
      <c r="F541" s="24"/>
      <c r="G541" s="21"/>
      <c r="H541" s="24"/>
      <c r="I541" s="21"/>
      <c r="J541" s="24"/>
      <c r="K541" s="21"/>
      <c r="L541" s="24"/>
      <c r="M541" s="18"/>
      <c r="N541" s="1" t="s">
        <v>915</v>
      </c>
    </row>
    <row r="542" spans="1:52" ht="30" customHeight="1" x14ac:dyDescent="0.3">
      <c r="A542" s="19" t="s">
        <v>1339</v>
      </c>
      <c r="B542" s="19" t="s">
        <v>1340</v>
      </c>
      <c r="C542" s="19" t="s">
        <v>73</v>
      </c>
      <c r="D542" s="20">
        <v>0.24</v>
      </c>
      <c r="E542" s="22">
        <f>일위대가목록!E94</f>
        <v>68233</v>
      </c>
      <c r="F542" s="25">
        <f>TRUNC(E542*D542,1)</f>
        <v>16375.9</v>
      </c>
      <c r="G542" s="22">
        <f>일위대가목록!F94</f>
        <v>149292</v>
      </c>
      <c r="H542" s="25">
        <f>TRUNC(G542*D542,1)</f>
        <v>35830</v>
      </c>
      <c r="I542" s="22">
        <f>일위대가목록!G94</f>
        <v>6635</v>
      </c>
      <c r="J542" s="25">
        <f>TRUNC(I542*D542,1)</f>
        <v>1592.4</v>
      </c>
      <c r="K542" s="22">
        <f>TRUNC(E542+G542+I542,1)</f>
        <v>224160</v>
      </c>
      <c r="L542" s="25">
        <f>TRUNC(F542+H542+J542,1)</f>
        <v>53798.3</v>
      </c>
      <c r="M542" s="19" t="s">
        <v>1341</v>
      </c>
      <c r="N542" s="1" t="s">
        <v>915</v>
      </c>
      <c r="O542" s="1" t="s">
        <v>1342</v>
      </c>
      <c r="P542" s="1" t="s">
        <v>64</v>
      </c>
      <c r="Q542" s="1" t="s">
        <v>65</v>
      </c>
      <c r="R542" s="1" t="s">
        <v>65</v>
      </c>
      <c r="AV542" s="1" t="s">
        <v>52</v>
      </c>
      <c r="AW542" s="1" t="s">
        <v>1345</v>
      </c>
      <c r="AX542" s="1" t="s">
        <v>52</v>
      </c>
      <c r="AY542" s="1" t="s">
        <v>52</v>
      </c>
      <c r="AZ542" s="1" t="s">
        <v>52</v>
      </c>
    </row>
    <row r="543" spans="1:52" ht="30" customHeight="1" x14ac:dyDescent="0.3">
      <c r="A543" s="19" t="s">
        <v>586</v>
      </c>
      <c r="B543" s="19" t="s">
        <v>52</v>
      </c>
      <c r="C543" s="19" t="s">
        <v>52</v>
      </c>
      <c r="D543" s="20"/>
      <c r="E543" s="22"/>
      <c r="F543" s="25">
        <f>TRUNC(SUMIF(N542:N542, N541, F542:F542),0)</f>
        <v>16375</v>
      </c>
      <c r="G543" s="22"/>
      <c r="H543" s="25">
        <f>TRUNC(SUMIF(N542:N542, N541, H542:H542),0)</f>
        <v>35830</v>
      </c>
      <c r="I543" s="22"/>
      <c r="J543" s="25">
        <f>TRUNC(SUMIF(N542:N542, N541, J542:J542),0)</f>
        <v>1592</v>
      </c>
      <c r="K543" s="22"/>
      <c r="L543" s="25">
        <f>F543+H543+J543</f>
        <v>53797</v>
      </c>
      <c r="M543" s="19" t="s">
        <v>52</v>
      </c>
      <c r="N543" s="1" t="s">
        <v>83</v>
      </c>
      <c r="O543" s="1" t="s">
        <v>83</v>
      </c>
      <c r="P543" s="1" t="s">
        <v>52</v>
      </c>
      <c r="Q543" s="1" t="s">
        <v>52</v>
      </c>
      <c r="R543" s="1" t="s">
        <v>52</v>
      </c>
      <c r="AV543" s="1" t="s">
        <v>52</v>
      </c>
      <c r="AW543" s="1" t="s">
        <v>52</v>
      </c>
      <c r="AX543" s="1" t="s">
        <v>52</v>
      </c>
      <c r="AY543" s="1" t="s">
        <v>52</v>
      </c>
      <c r="AZ543" s="1" t="s">
        <v>52</v>
      </c>
    </row>
    <row r="544" spans="1:52" ht="30" customHeight="1" x14ac:dyDescent="0.3">
      <c r="A544" s="20"/>
      <c r="B544" s="20"/>
      <c r="C544" s="20"/>
      <c r="D544" s="20"/>
      <c r="E544" s="22"/>
      <c r="F544" s="25"/>
      <c r="G544" s="22"/>
      <c r="H544" s="25"/>
      <c r="I544" s="22"/>
      <c r="J544" s="25"/>
      <c r="K544" s="22"/>
      <c r="L544" s="25"/>
      <c r="M544" s="20"/>
    </row>
    <row r="545" spans="1:52" ht="30" customHeight="1" x14ac:dyDescent="0.3">
      <c r="A545" s="16" t="s">
        <v>1346</v>
      </c>
      <c r="B545" s="17"/>
      <c r="C545" s="17"/>
      <c r="D545" s="17"/>
      <c r="E545" s="21"/>
      <c r="F545" s="24"/>
      <c r="G545" s="21"/>
      <c r="H545" s="24"/>
      <c r="I545" s="21"/>
      <c r="J545" s="24"/>
      <c r="K545" s="21"/>
      <c r="L545" s="24"/>
      <c r="M545" s="18"/>
      <c r="N545" s="1" t="s">
        <v>919</v>
      </c>
    </row>
    <row r="546" spans="1:52" ht="30" customHeight="1" x14ac:dyDescent="0.3">
      <c r="A546" s="19" t="s">
        <v>1339</v>
      </c>
      <c r="B546" s="19" t="s">
        <v>1340</v>
      </c>
      <c r="C546" s="19" t="s">
        <v>73</v>
      </c>
      <c r="D546" s="20">
        <v>0.25</v>
      </c>
      <c r="E546" s="22">
        <f>일위대가목록!E94</f>
        <v>68233</v>
      </c>
      <c r="F546" s="25">
        <f>TRUNC(E546*D546,1)</f>
        <v>17058.2</v>
      </c>
      <c r="G546" s="22">
        <f>일위대가목록!F94</f>
        <v>149292</v>
      </c>
      <c r="H546" s="25">
        <f>TRUNC(G546*D546,1)</f>
        <v>37323</v>
      </c>
      <c r="I546" s="22">
        <f>일위대가목록!G94</f>
        <v>6635</v>
      </c>
      <c r="J546" s="25">
        <f>TRUNC(I546*D546,1)</f>
        <v>1658.7</v>
      </c>
      <c r="K546" s="22">
        <f>TRUNC(E546+G546+I546,1)</f>
        <v>224160</v>
      </c>
      <c r="L546" s="25">
        <f>TRUNC(F546+H546+J546,1)</f>
        <v>56039.9</v>
      </c>
      <c r="M546" s="19" t="s">
        <v>1341</v>
      </c>
      <c r="N546" s="1" t="s">
        <v>919</v>
      </c>
      <c r="O546" s="1" t="s">
        <v>1342</v>
      </c>
      <c r="P546" s="1" t="s">
        <v>64</v>
      </c>
      <c r="Q546" s="1" t="s">
        <v>65</v>
      </c>
      <c r="R546" s="1" t="s">
        <v>65</v>
      </c>
      <c r="AV546" s="1" t="s">
        <v>52</v>
      </c>
      <c r="AW546" s="1" t="s">
        <v>1347</v>
      </c>
      <c r="AX546" s="1" t="s">
        <v>52</v>
      </c>
      <c r="AY546" s="1" t="s">
        <v>52</v>
      </c>
      <c r="AZ546" s="1" t="s">
        <v>52</v>
      </c>
    </row>
    <row r="547" spans="1:52" ht="30" customHeight="1" x14ac:dyDescent="0.3">
      <c r="A547" s="19" t="s">
        <v>586</v>
      </c>
      <c r="B547" s="19" t="s">
        <v>52</v>
      </c>
      <c r="C547" s="19" t="s">
        <v>52</v>
      </c>
      <c r="D547" s="20"/>
      <c r="E547" s="22"/>
      <c r="F547" s="25">
        <f>TRUNC(SUMIF(N546:N546, N545, F546:F546),0)</f>
        <v>17058</v>
      </c>
      <c r="G547" s="22"/>
      <c r="H547" s="25">
        <f>TRUNC(SUMIF(N546:N546, N545, H546:H546),0)</f>
        <v>37323</v>
      </c>
      <c r="I547" s="22"/>
      <c r="J547" s="25">
        <f>TRUNC(SUMIF(N546:N546, N545, J546:J546),0)</f>
        <v>1658</v>
      </c>
      <c r="K547" s="22"/>
      <c r="L547" s="25">
        <f>F547+H547+J547</f>
        <v>56039</v>
      </c>
      <c r="M547" s="19" t="s">
        <v>52</v>
      </c>
      <c r="N547" s="1" t="s">
        <v>83</v>
      </c>
      <c r="O547" s="1" t="s">
        <v>83</v>
      </c>
      <c r="P547" s="1" t="s">
        <v>52</v>
      </c>
      <c r="Q547" s="1" t="s">
        <v>52</v>
      </c>
      <c r="R547" s="1" t="s">
        <v>52</v>
      </c>
      <c r="AV547" s="1" t="s">
        <v>52</v>
      </c>
      <c r="AW547" s="1" t="s">
        <v>52</v>
      </c>
      <c r="AX547" s="1" t="s">
        <v>52</v>
      </c>
      <c r="AY547" s="1" t="s">
        <v>52</v>
      </c>
      <c r="AZ547" s="1" t="s">
        <v>52</v>
      </c>
    </row>
    <row r="548" spans="1:52" ht="30" customHeight="1" x14ac:dyDescent="0.3">
      <c r="A548" s="20"/>
      <c r="B548" s="20"/>
      <c r="C548" s="20"/>
      <c r="D548" s="20"/>
      <c r="E548" s="22"/>
      <c r="F548" s="25"/>
      <c r="G548" s="22"/>
      <c r="H548" s="25"/>
      <c r="I548" s="22"/>
      <c r="J548" s="25"/>
      <c r="K548" s="22"/>
      <c r="L548" s="25"/>
      <c r="M548" s="20"/>
    </row>
    <row r="549" spans="1:52" ht="30" customHeight="1" x14ac:dyDescent="0.3">
      <c r="A549" s="16" t="s">
        <v>1348</v>
      </c>
      <c r="B549" s="17"/>
      <c r="C549" s="17"/>
      <c r="D549" s="17"/>
      <c r="E549" s="21"/>
      <c r="F549" s="24"/>
      <c r="G549" s="21"/>
      <c r="H549" s="24"/>
      <c r="I549" s="21"/>
      <c r="J549" s="24"/>
      <c r="K549" s="21"/>
      <c r="L549" s="24"/>
      <c r="M549" s="18"/>
      <c r="N549" s="1" t="s">
        <v>1342</v>
      </c>
    </row>
    <row r="550" spans="1:52" ht="30" customHeight="1" x14ac:dyDescent="0.3">
      <c r="A550" s="19" t="s">
        <v>1349</v>
      </c>
      <c r="B550" s="19" t="s">
        <v>1350</v>
      </c>
      <c r="C550" s="19" t="s">
        <v>619</v>
      </c>
      <c r="D550" s="20">
        <v>13.0845</v>
      </c>
      <c r="E550" s="22">
        <f>단가대비표!O31</f>
        <v>4161</v>
      </c>
      <c r="F550" s="25">
        <f t="shared" ref="F550:F555" si="82">TRUNC(E550*D550,1)</f>
        <v>54444.6</v>
      </c>
      <c r="G550" s="22">
        <f>단가대비표!P31</f>
        <v>0</v>
      </c>
      <c r="H550" s="25">
        <f t="shared" ref="H550:H555" si="83">TRUNC(G550*D550,1)</f>
        <v>0</v>
      </c>
      <c r="I550" s="22">
        <f>단가대비표!V31</f>
        <v>0</v>
      </c>
      <c r="J550" s="25">
        <f t="shared" ref="J550:J555" si="84">TRUNC(I550*D550,1)</f>
        <v>0</v>
      </c>
      <c r="K550" s="22">
        <f t="shared" ref="K550:L555" si="85">TRUNC(E550+G550+I550,1)</f>
        <v>4161</v>
      </c>
      <c r="L550" s="25">
        <f t="shared" si="85"/>
        <v>54444.6</v>
      </c>
      <c r="M550" s="19" t="s">
        <v>52</v>
      </c>
      <c r="N550" s="1" t="s">
        <v>1342</v>
      </c>
      <c r="O550" s="1" t="s">
        <v>1351</v>
      </c>
      <c r="P550" s="1" t="s">
        <v>65</v>
      </c>
      <c r="Q550" s="1" t="s">
        <v>65</v>
      </c>
      <c r="R550" s="1" t="s">
        <v>64</v>
      </c>
      <c r="AV550" s="1" t="s">
        <v>52</v>
      </c>
      <c r="AW550" s="1" t="s">
        <v>1352</v>
      </c>
      <c r="AX550" s="1" t="s">
        <v>52</v>
      </c>
      <c r="AY550" s="1" t="s">
        <v>52</v>
      </c>
      <c r="AZ550" s="1" t="s">
        <v>52</v>
      </c>
    </row>
    <row r="551" spans="1:52" ht="30" customHeight="1" x14ac:dyDescent="0.3">
      <c r="A551" s="19" t="s">
        <v>1353</v>
      </c>
      <c r="B551" s="19" t="s">
        <v>1354</v>
      </c>
      <c r="C551" s="19" t="s">
        <v>619</v>
      </c>
      <c r="D551" s="20">
        <v>13.816000000000001</v>
      </c>
      <c r="E551" s="22">
        <f>단가대비표!O27</f>
        <v>877</v>
      </c>
      <c r="F551" s="25">
        <f t="shared" si="82"/>
        <v>12116.6</v>
      </c>
      <c r="G551" s="22">
        <f>단가대비표!P27</f>
        <v>0</v>
      </c>
      <c r="H551" s="25">
        <f t="shared" si="83"/>
        <v>0</v>
      </c>
      <c r="I551" s="22">
        <f>단가대비표!V27</f>
        <v>0</v>
      </c>
      <c r="J551" s="25">
        <f t="shared" si="84"/>
        <v>0</v>
      </c>
      <c r="K551" s="22">
        <f t="shared" si="85"/>
        <v>877</v>
      </c>
      <c r="L551" s="25">
        <f t="shared" si="85"/>
        <v>12116.6</v>
      </c>
      <c r="M551" s="19" t="s">
        <v>52</v>
      </c>
      <c r="N551" s="1" t="s">
        <v>1342</v>
      </c>
      <c r="O551" s="1" t="s">
        <v>1355</v>
      </c>
      <c r="P551" s="1" t="s">
        <v>65</v>
      </c>
      <c r="Q551" s="1" t="s">
        <v>65</v>
      </c>
      <c r="R551" s="1" t="s">
        <v>64</v>
      </c>
      <c r="AV551" s="1" t="s">
        <v>52</v>
      </c>
      <c r="AW551" s="1" t="s">
        <v>1356</v>
      </c>
      <c r="AX551" s="1" t="s">
        <v>52</v>
      </c>
      <c r="AY551" s="1" t="s">
        <v>52</v>
      </c>
      <c r="AZ551" s="1" t="s">
        <v>52</v>
      </c>
    </row>
    <row r="552" spans="1:52" ht="30" customHeight="1" x14ac:dyDescent="0.3">
      <c r="A552" s="19" t="s">
        <v>741</v>
      </c>
      <c r="B552" s="19" t="s">
        <v>877</v>
      </c>
      <c r="C552" s="19" t="s">
        <v>619</v>
      </c>
      <c r="D552" s="20">
        <v>11.895</v>
      </c>
      <c r="E552" s="22">
        <f>일위대가목록!E88</f>
        <v>138</v>
      </c>
      <c r="F552" s="25">
        <f t="shared" si="82"/>
        <v>1641.5</v>
      </c>
      <c r="G552" s="22">
        <f>일위대가목록!F88</f>
        <v>6925</v>
      </c>
      <c r="H552" s="25">
        <f t="shared" si="83"/>
        <v>82372.800000000003</v>
      </c>
      <c r="I552" s="22">
        <f>일위대가목록!G88</f>
        <v>277</v>
      </c>
      <c r="J552" s="25">
        <f t="shared" si="84"/>
        <v>3294.9</v>
      </c>
      <c r="K552" s="22">
        <f t="shared" si="85"/>
        <v>7340</v>
      </c>
      <c r="L552" s="25">
        <f t="shared" si="85"/>
        <v>87309.2</v>
      </c>
      <c r="M552" s="19" t="s">
        <v>878</v>
      </c>
      <c r="N552" s="1" t="s">
        <v>1342</v>
      </c>
      <c r="O552" s="1" t="s">
        <v>879</v>
      </c>
      <c r="P552" s="1" t="s">
        <v>64</v>
      </c>
      <c r="Q552" s="1" t="s">
        <v>65</v>
      </c>
      <c r="R552" s="1" t="s">
        <v>65</v>
      </c>
      <c r="AV552" s="1" t="s">
        <v>52</v>
      </c>
      <c r="AW552" s="1" t="s">
        <v>1357</v>
      </c>
      <c r="AX552" s="1" t="s">
        <v>52</v>
      </c>
      <c r="AY552" s="1" t="s">
        <v>52</v>
      </c>
      <c r="AZ552" s="1" t="s">
        <v>52</v>
      </c>
    </row>
    <row r="553" spans="1:52" ht="30" customHeight="1" x14ac:dyDescent="0.3">
      <c r="A553" s="19" t="s">
        <v>741</v>
      </c>
      <c r="B553" s="19" t="s">
        <v>1358</v>
      </c>
      <c r="C553" s="19" t="s">
        <v>619</v>
      </c>
      <c r="D553" s="20">
        <v>12.56</v>
      </c>
      <c r="E553" s="22">
        <f>일위대가목록!E95</f>
        <v>159</v>
      </c>
      <c r="F553" s="25">
        <f t="shared" si="82"/>
        <v>1997</v>
      </c>
      <c r="G553" s="22">
        <f>일위대가목록!F95</f>
        <v>5328</v>
      </c>
      <c r="H553" s="25">
        <f t="shared" si="83"/>
        <v>66919.600000000006</v>
      </c>
      <c r="I553" s="22">
        <f>일위대가목록!G95</f>
        <v>266</v>
      </c>
      <c r="J553" s="25">
        <f t="shared" si="84"/>
        <v>3340.9</v>
      </c>
      <c r="K553" s="22">
        <f t="shared" si="85"/>
        <v>5753</v>
      </c>
      <c r="L553" s="25">
        <f t="shared" si="85"/>
        <v>72257.5</v>
      </c>
      <c r="M553" s="19" t="s">
        <v>1359</v>
      </c>
      <c r="N553" s="1" t="s">
        <v>1342</v>
      </c>
      <c r="O553" s="1" t="s">
        <v>1360</v>
      </c>
      <c r="P553" s="1" t="s">
        <v>64</v>
      </c>
      <c r="Q553" s="1" t="s">
        <v>65</v>
      </c>
      <c r="R553" s="1" t="s">
        <v>65</v>
      </c>
      <c r="AV553" s="1" t="s">
        <v>52</v>
      </c>
      <c r="AW553" s="1" t="s">
        <v>1361</v>
      </c>
      <c r="AX553" s="1" t="s">
        <v>52</v>
      </c>
      <c r="AY553" s="1" t="s">
        <v>52</v>
      </c>
      <c r="AZ553" s="1" t="s">
        <v>52</v>
      </c>
    </row>
    <row r="554" spans="1:52" ht="30" customHeight="1" x14ac:dyDescent="0.3">
      <c r="A554" s="19" t="s">
        <v>146</v>
      </c>
      <c r="B554" s="19" t="s">
        <v>836</v>
      </c>
      <c r="C554" s="19" t="s">
        <v>619</v>
      </c>
      <c r="D554" s="20">
        <v>-1.1895</v>
      </c>
      <c r="E554" s="22">
        <f>단가대비표!O19</f>
        <v>1377.5</v>
      </c>
      <c r="F554" s="25">
        <f t="shared" si="82"/>
        <v>-1638.5</v>
      </c>
      <c r="G554" s="22">
        <f>단가대비표!P19</f>
        <v>0</v>
      </c>
      <c r="H554" s="25">
        <f t="shared" si="83"/>
        <v>0</v>
      </c>
      <c r="I554" s="22">
        <f>단가대비표!V19</f>
        <v>0</v>
      </c>
      <c r="J554" s="25">
        <f t="shared" si="84"/>
        <v>0</v>
      </c>
      <c r="K554" s="22">
        <f t="shared" si="85"/>
        <v>1377.5</v>
      </c>
      <c r="L554" s="25">
        <f t="shared" si="85"/>
        <v>-1638.5</v>
      </c>
      <c r="M554" s="19" t="s">
        <v>148</v>
      </c>
      <c r="N554" s="1" t="s">
        <v>1342</v>
      </c>
      <c r="O554" s="1" t="s">
        <v>837</v>
      </c>
      <c r="P554" s="1" t="s">
        <v>65</v>
      </c>
      <c r="Q554" s="1" t="s">
        <v>65</v>
      </c>
      <c r="R554" s="1" t="s">
        <v>64</v>
      </c>
      <c r="AV554" s="1" t="s">
        <v>52</v>
      </c>
      <c r="AW554" s="1" t="s">
        <v>1362</v>
      </c>
      <c r="AX554" s="1" t="s">
        <v>52</v>
      </c>
      <c r="AY554" s="1" t="s">
        <v>52</v>
      </c>
      <c r="AZ554" s="1" t="s">
        <v>52</v>
      </c>
    </row>
    <row r="555" spans="1:52" ht="30" customHeight="1" x14ac:dyDescent="0.3">
      <c r="A555" s="19" t="s">
        <v>146</v>
      </c>
      <c r="B555" s="19" t="s">
        <v>147</v>
      </c>
      <c r="C555" s="19" t="s">
        <v>619</v>
      </c>
      <c r="D555" s="20">
        <v>-1.256</v>
      </c>
      <c r="E555" s="22">
        <f>단가대비표!O18</f>
        <v>261</v>
      </c>
      <c r="F555" s="25">
        <f t="shared" si="82"/>
        <v>-327.8</v>
      </c>
      <c r="G555" s="22">
        <f>단가대비표!P18</f>
        <v>0</v>
      </c>
      <c r="H555" s="25">
        <f t="shared" si="83"/>
        <v>0</v>
      </c>
      <c r="I555" s="22">
        <f>단가대비표!V18</f>
        <v>0</v>
      </c>
      <c r="J555" s="25">
        <f t="shared" si="84"/>
        <v>0</v>
      </c>
      <c r="K555" s="22">
        <f t="shared" si="85"/>
        <v>261</v>
      </c>
      <c r="L555" s="25">
        <f t="shared" si="85"/>
        <v>-327.8</v>
      </c>
      <c r="M555" s="19" t="s">
        <v>148</v>
      </c>
      <c r="N555" s="1" t="s">
        <v>1342</v>
      </c>
      <c r="O555" s="1" t="s">
        <v>746</v>
      </c>
      <c r="P555" s="1" t="s">
        <v>65</v>
      </c>
      <c r="Q555" s="1" t="s">
        <v>65</v>
      </c>
      <c r="R555" s="1" t="s">
        <v>64</v>
      </c>
      <c r="AV555" s="1" t="s">
        <v>52</v>
      </c>
      <c r="AW555" s="1" t="s">
        <v>1363</v>
      </c>
      <c r="AX555" s="1" t="s">
        <v>52</v>
      </c>
      <c r="AY555" s="1" t="s">
        <v>52</v>
      </c>
      <c r="AZ555" s="1" t="s">
        <v>52</v>
      </c>
    </row>
    <row r="556" spans="1:52" ht="30" customHeight="1" x14ac:dyDescent="0.3">
      <c r="A556" s="19" t="s">
        <v>586</v>
      </c>
      <c r="B556" s="19" t="s">
        <v>52</v>
      </c>
      <c r="C556" s="19" t="s">
        <v>52</v>
      </c>
      <c r="D556" s="20"/>
      <c r="E556" s="22"/>
      <c r="F556" s="25">
        <f>TRUNC(SUMIF(N550:N555, N549, F550:F555),0)</f>
        <v>68233</v>
      </c>
      <c r="G556" s="22"/>
      <c r="H556" s="25">
        <f>TRUNC(SUMIF(N550:N555, N549, H550:H555),0)</f>
        <v>149292</v>
      </c>
      <c r="I556" s="22"/>
      <c r="J556" s="25">
        <f>TRUNC(SUMIF(N550:N555, N549, J550:J555),0)</f>
        <v>6635</v>
      </c>
      <c r="K556" s="22"/>
      <c r="L556" s="25">
        <f>F556+H556+J556</f>
        <v>224160</v>
      </c>
      <c r="M556" s="19" t="s">
        <v>52</v>
      </c>
      <c r="N556" s="1" t="s">
        <v>83</v>
      </c>
      <c r="O556" s="1" t="s">
        <v>83</v>
      </c>
      <c r="P556" s="1" t="s">
        <v>52</v>
      </c>
      <c r="Q556" s="1" t="s">
        <v>52</v>
      </c>
      <c r="R556" s="1" t="s">
        <v>52</v>
      </c>
      <c r="AV556" s="1" t="s">
        <v>52</v>
      </c>
      <c r="AW556" s="1" t="s">
        <v>52</v>
      </c>
      <c r="AX556" s="1" t="s">
        <v>52</v>
      </c>
      <c r="AY556" s="1" t="s">
        <v>52</v>
      </c>
      <c r="AZ556" s="1" t="s">
        <v>52</v>
      </c>
    </row>
    <row r="557" spans="1:52" ht="30" customHeight="1" x14ac:dyDescent="0.3">
      <c r="A557" s="20"/>
      <c r="B557" s="20"/>
      <c r="C557" s="20"/>
      <c r="D557" s="20"/>
      <c r="E557" s="22"/>
      <c r="F557" s="25"/>
      <c r="G557" s="22"/>
      <c r="H557" s="25"/>
      <c r="I557" s="22"/>
      <c r="J557" s="25"/>
      <c r="K557" s="22"/>
      <c r="L557" s="25"/>
      <c r="M557" s="20"/>
    </row>
    <row r="558" spans="1:52" ht="30" customHeight="1" x14ac:dyDescent="0.3">
      <c r="A558" s="16" t="s">
        <v>1364</v>
      </c>
      <c r="B558" s="17"/>
      <c r="C558" s="17"/>
      <c r="D558" s="17"/>
      <c r="E558" s="21"/>
      <c r="F558" s="24"/>
      <c r="G558" s="21"/>
      <c r="H558" s="24"/>
      <c r="I558" s="21"/>
      <c r="J558" s="24"/>
      <c r="K558" s="21"/>
      <c r="L558" s="24"/>
      <c r="M558" s="18"/>
      <c r="N558" s="1" t="s">
        <v>1360</v>
      </c>
    </row>
    <row r="559" spans="1:52" ht="30" customHeight="1" x14ac:dyDescent="0.3">
      <c r="A559" s="19" t="s">
        <v>1238</v>
      </c>
      <c r="B559" s="19" t="s">
        <v>607</v>
      </c>
      <c r="C559" s="19" t="s">
        <v>608</v>
      </c>
      <c r="D559" s="20">
        <v>1.238E-2</v>
      </c>
      <c r="E559" s="22">
        <f>단가대비표!O96</f>
        <v>0</v>
      </c>
      <c r="F559" s="25">
        <f t="shared" ref="F559:F564" si="86">TRUNC(E559*D559,1)</f>
        <v>0</v>
      </c>
      <c r="G559" s="22">
        <f>단가대비표!P96</f>
        <v>239808</v>
      </c>
      <c r="H559" s="25">
        <f t="shared" ref="H559:H564" si="87">TRUNC(G559*D559,1)</f>
        <v>2968.8</v>
      </c>
      <c r="I559" s="22">
        <f>단가대비표!V96</f>
        <v>0</v>
      </c>
      <c r="J559" s="25">
        <f t="shared" ref="J559:J564" si="88">TRUNC(I559*D559,1)</f>
        <v>0</v>
      </c>
      <c r="K559" s="22">
        <f t="shared" ref="K559:L564" si="89">TRUNC(E559+G559+I559,1)</f>
        <v>239808</v>
      </c>
      <c r="L559" s="25">
        <f t="shared" si="89"/>
        <v>2968.8</v>
      </c>
      <c r="M559" s="19" t="s">
        <v>52</v>
      </c>
      <c r="N559" s="1" t="s">
        <v>1360</v>
      </c>
      <c r="O559" s="1" t="s">
        <v>1239</v>
      </c>
      <c r="P559" s="1" t="s">
        <v>65</v>
      </c>
      <c r="Q559" s="1" t="s">
        <v>65</v>
      </c>
      <c r="R559" s="1" t="s">
        <v>64</v>
      </c>
      <c r="V559">
        <v>1</v>
      </c>
      <c r="W559">
        <v>2</v>
      </c>
      <c r="AV559" s="1" t="s">
        <v>52</v>
      </c>
      <c r="AW559" s="1" t="s">
        <v>1365</v>
      </c>
      <c r="AX559" s="1" t="s">
        <v>52</v>
      </c>
      <c r="AY559" s="1" t="s">
        <v>52</v>
      </c>
      <c r="AZ559" s="1" t="s">
        <v>52</v>
      </c>
    </row>
    <row r="560" spans="1:52" ht="30" customHeight="1" x14ac:dyDescent="0.3">
      <c r="A560" s="19" t="s">
        <v>1241</v>
      </c>
      <c r="B560" s="19" t="s">
        <v>607</v>
      </c>
      <c r="C560" s="19" t="s">
        <v>608</v>
      </c>
      <c r="D560" s="20">
        <v>3.3800000000000002E-3</v>
      </c>
      <c r="E560" s="22">
        <f>단가대비표!O97</f>
        <v>0</v>
      </c>
      <c r="F560" s="25">
        <f t="shared" si="86"/>
        <v>0</v>
      </c>
      <c r="G560" s="22">
        <f>단가대비표!P97</f>
        <v>282536</v>
      </c>
      <c r="H560" s="25">
        <f t="shared" si="87"/>
        <v>954.9</v>
      </c>
      <c r="I560" s="22">
        <f>단가대비표!V97</f>
        <v>0</v>
      </c>
      <c r="J560" s="25">
        <f t="shared" si="88"/>
        <v>0</v>
      </c>
      <c r="K560" s="22">
        <f t="shared" si="89"/>
        <v>282536</v>
      </c>
      <c r="L560" s="25">
        <f t="shared" si="89"/>
        <v>954.9</v>
      </c>
      <c r="M560" s="19" t="s">
        <v>52</v>
      </c>
      <c r="N560" s="1" t="s">
        <v>1360</v>
      </c>
      <c r="O560" s="1" t="s">
        <v>1242</v>
      </c>
      <c r="P560" s="1" t="s">
        <v>65</v>
      </c>
      <c r="Q560" s="1" t="s">
        <v>65</v>
      </c>
      <c r="R560" s="1" t="s">
        <v>64</v>
      </c>
      <c r="V560">
        <v>1</v>
      </c>
      <c r="W560">
        <v>2</v>
      </c>
      <c r="AV560" s="1" t="s">
        <v>52</v>
      </c>
      <c r="AW560" s="1" t="s">
        <v>1366</v>
      </c>
      <c r="AX560" s="1" t="s">
        <v>52</v>
      </c>
      <c r="AY560" s="1" t="s">
        <v>52</v>
      </c>
      <c r="AZ560" s="1" t="s">
        <v>52</v>
      </c>
    </row>
    <row r="561" spans="1:52" ht="30" customHeight="1" x14ac:dyDescent="0.3">
      <c r="A561" s="19" t="s">
        <v>625</v>
      </c>
      <c r="B561" s="19" t="s">
        <v>607</v>
      </c>
      <c r="C561" s="19" t="s">
        <v>608</v>
      </c>
      <c r="D561" s="20">
        <v>4.4999999999999997E-3</v>
      </c>
      <c r="E561" s="22">
        <f>단가대비표!O92</f>
        <v>0</v>
      </c>
      <c r="F561" s="25">
        <f t="shared" si="86"/>
        <v>0</v>
      </c>
      <c r="G561" s="22">
        <f>단가대비표!P92</f>
        <v>226122</v>
      </c>
      <c r="H561" s="25">
        <f t="shared" si="87"/>
        <v>1017.5</v>
      </c>
      <c r="I561" s="22">
        <f>단가대비표!V92</f>
        <v>0</v>
      </c>
      <c r="J561" s="25">
        <f t="shared" si="88"/>
        <v>0</v>
      </c>
      <c r="K561" s="22">
        <f t="shared" si="89"/>
        <v>226122</v>
      </c>
      <c r="L561" s="25">
        <f t="shared" si="89"/>
        <v>1017.5</v>
      </c>
      <c r="M561" s="19" t="s">
        <v>52</v>
      </c>
      <c r="N561" s="1" t="s">
        <v>1360</v>
      </c>
      <c r="O561" s="1" t="s">
        <v>626</v>
      </c>
      <c r="P561" s="1" t="s">
        <v>65</v>
      </c>
      <c r="Q561" s="1" t="s">
        <v>65</v>
      </c>
      <c r="R561" s="1" t="s">
        <v>64</v>
      </c>
      <c r="V561">
        <v>1</v>
      </c>
      <c r="W561">
        <v>2</v>
      </c>
      <c r="AV561" s="1" t="s">
        <v>52</v>
      </c>
      <c r="AW561" s="1" t="s">
        <v>1367</v>
      </c>
      <c r="AX561" s="1" t="s">
        <v>52</v>
      </c>
      <c r="AY561" s="1" t="s">
        <v>52</v>
      </c>
      <c r="AZ561" s="1" t="s">
        <v>52</v>
      </c>
    </row>
    <row r="562" spans="1:52" ht="30" customHeight="1" x14ac:dyDescent="0.3">
      <c r="A562" s="19" t="s">
        <v>606</v>
      </c>
      <c r="B562" s="19" t="s">
        <v>607</v>
      </c>
      <c r="C562" s="19" t="s">
        <v>608</v>
      </c>
      <c r="D562" s="20">
        <v>2.2499999999999998E-3</v>
      </c>
      <c r="E562" s="22">
        <f>단가대비표!O91</f>
        <v>0</v>
      </c>
      <c r="F562" s="25">
        <f t="shared" si="86"/>
        <v>0</v>
      </c>
      <c r="G562" s="22">
        <f>단가대비표!P91</f>
        <v>172068</v>
      </c>
      <c r="H562" s="25">
        <f t="shared" si="87"/>
        <v>387.1</v>
      </c>
      <c r="I562" s="22">
        <f>단가대비표!V91</f>
        <v>0</v>
      </c>
      <c r="J562" s="25">
        <f t="shared" si="88"/>
        <v>0</v>
      </c>
      <c r="K562" s="22">
        <f t="shared" si="89"/>
        <v>172068</v>
      </c>
      <c r="L562" s="25">
        <f t="shared" si="89"/>
        <v>387.1</v>
      </c>
      <c r="M562" s="19" t="s">
        <v>52</v>
      </c>
      <c r="N562" s="1" t="s">
        <v>1360</v>
      </c>
      <c r="O562" s="1" t="s">
        <v>609</v>
      </c>
      <c r="P562" s="1" t="s">
        <v>65</v>
      </c>
      <c r="Q562" s="1" t="s">
        <v>65</v>
      </c>
      <c r="R562" s="1" t="s">
        <v>64</v>
      </c>
      <c r="V562">
        <v>1</v>
      </c>
      <c r="W562">
        <v>2</v>
      </c>
      <c r="AV562" s="1" t="s">
        <v>52</v>
      </c>
      <c r="AW562" s="1" t="s">
        <v>1368</v>
      </c>
      <c r="AX562" s="1" t="s">
        <v>52</v>
      </c>
      <c r="AY562" s="1" t="s">
        <v>52</v>
      </c>
      <c r="AZ562" s="1" t="s">
        <v>52</v>
      </c>
    </row>
    <row r="563" spans="1:52" ht="30" customHeight="1" x14ac:dyDescent="0.3">
      <c r="A563" s="19" t="s">
        <v>675</v>
      </c>
      <c r="B563" s="19" t="s">
        <v>1246</v>
      </c>
      <c r="C563" s="19" t="s">
        <v>429</v>
      </c>
      <c r="D563" s="20">
        <v>1</v>
      </c>
      <c r="E563" s="22">
        <v>0</v>
      </c>
      <c r="F563" s="25">
        <f t="shared" si="86"/>
        <v>0</v>
      </c>
      <c r="G563" s="22">
        <v>0</v>
      </c>
      <c r="H563" s="25">
        <f t="shared" si="87"/>
        <v>0</v>
      </c>
      <c r="I563" s="22">
        <f>TRUNC(SUMIF(V559:V564, RIGHTB(O563, 1), H559:H564)*U563, 2)</f>
        <v>266.41000000000003</v>
      </c>
      <c r="J563" s="25">
        <f t="shared" si="88"/>
        <v>266.39999999999998</v>
      </c>
      <c r="K563" s="22">
        <f t="shared" si="89"/>
        <v>266.39999999999998</v>
      </c>
      <c r="L563" s="25">
        <f t="shared" si="89"/>
        <v>266.39999999999998</v>
      </c>
      <c r="M563" s="19" t="s">
        <v>52</v>
      </c>
      <c r="N563" s="1" t="s">
        <v>1360</v>
      </c>
      <c r="O563" s="1" t="s">
        <v>653</v>
      </c>
      <c r="P563" s="1" t="s">
        <v>65</v>
      </c>
      <c r="Q563" s="1" t="s">
        <v>65</v>
      </c>
      <c r="R563" s="1" t="s">
        <v>65</v>
      </c>
      <c r="S563">
        <v>1</v>
      </c>
      <c r="T563">
        <v>2</v>
      </c>
      <c r="U563">
        <v>0.05</v>
      </c>
      <c r="AV563" s="1" t="s">
        <v>52</v>
      </c>
      <c r="AW563" s="1" t="s">
        <v>1369</v>
      </c>
      <c r="AX563" s="1" t="s">
        <v>52</v>
      </c>
      <c r="AY563" s="1" t="s">
        <v>52</v>
      </c>
      <c r="AZ563" s="1" t="s">
        <v>52</v>
      </c>
    </row>
    <row r="564" spans="1:52" ht="30" customHeight="1" x14ac:dyDescent="0.3">
      <c r="A564" s="19" t="s">
        <v>765</v>
      </c>
      <c r="B564" s="19" t="s">
        <v>804</v>
      </c>
      <c r="C564" s="19" t="s">
        <v>429</v>
      </c>
      <c r="D564" s="20">
        <v>1</v>
      </c>
      <c r="E564" s="22">
        <f>TRUNC(SUMIF(W559:W564, RIGHTB(O564, 1), H559:H564)*U564, 2)</f>
        <v>159.84</v>
      </c>
      <c r="F564" s="25">
        <f t="shared" si="86"/>
        <v>159.80000000000001</v>
      </c>
      <c r="G564" s="22">
        <v>0</v>
      </c>
      <c r="H564" s="25">
        <f t="shared" si="87"/>
        <v>0</v>
      </c>
      <c r="I564" s="22">
        <v>0</v>
      </c>
      <c r="J564" s="25">
        <f t="shared" si="88"/>
        <v>0</v>
      </c>
      <c r="K564" s="22">
        <f t="shared" si="89"/>
        <v>159.80000000000001</v>
      </c>
      <c r="L564" s="25">
        <f t="shared" si="89"/>
        <v>159.80000000000001</v>
      </c>
      <c r="M564" s="19" t="s">
        <v>52</v>
      </c>
      <c r="N564" s="1" t="s">
        <v>1360</v>
      </c>
      <c r="O564" s="1" t="s">
        <v>723</v>
      </c>
      <c r="P564" s="1" t="s">
        <v>65</v>
      </c>
      <c r="Q564" s="1" t="s">
        <v>65</v>
      </c>
      <c r="R564" s="1" t="s">
        <v>65</v>
      </c>
      <c r="S564">
        <v>1</v>
      </c>
      <c r="T564">
        <v>0</v>
      </c>
      <c r="U564">
        <v>0.03</v>
      </c>
      <c r="AV564" s="1" t="s">
        <v>52</v>
      </c>
      <c r="AW564" s="1" t="s">
        <v>1370</v>
      </c>
      <c r="AX564" s="1" t="s">
        <v>52</v>
      </c>
      <c r="AY564" s="1" t="s">
        <v>52</v>
      </c>
      <c r="AZ564" s="1" t="s">
        <v>52</v>
      </c>
    </row>
    <row r="565" spans="1:52" ht="30" customHeight="1" x14ac:dyDescent="0.3">
      <c r="A565" s="19" t="s">
        <v>586</v>
      </c>
      <c r="B565" s="19" t="s">
        <v>52</v>
      </c>
      <c r="C565" s="19" t="s">
        <v>52</v>
      </c>
      <c r="D565" s="20"/>
      <c r="E565" s="22"/>
      <c r="F565" s="25">
        <f>TRUNC(SUMIF(N559:N564, N558, F559:F564),0)</f>
        <v>159</v>
      </c>
      <c r="G565" s="22"/>
      <c r="H565" s="25">
        <f>TRUNC(SUMIF(N559:N564, N558, H559:H564),0)</f>
        <v>5328</v>
      </c>
      <c r="I565" s="22"/>
      <c r="J565" s="25">
        <f>TRUNC(SUMIF(N559:N564, N558, J559:J564),0)</f>
        <v>266</v>
      </c>
      <c r="K565" s="22"/>
      <c r="L565" s="25">
        <f>F565+H565+J565</f>
        <v>5753</v>
      </c>
      <c r="M565" s="19" t="s">
        <v>52</v>
      </c>
      <c r="N565" s="1" t="s">
        <v>83</v>
      </c>
      <c r="O565" s="1" t="s">
        <v>83</v>
      </c>
      <c r="P565" s="1" t="s">
        <v>52</v>
      </c>
      <c r="Q565" s="1" t="s">
        <v>52</v>
      </c>
      <c r="R565" s="1" t="s">
        <v>52</v>
      </c>
      <c r="AV565" s="1" t="s">
        <v>52</v>
      </c>
      <c r="AW565" s="1" t="s">
        <v>52</v>
      </c>
      <c r="AX565" s="1" t="s">
        <v>52</v>
      </c>
      <c r="AY565" s="1" t="s">
        <v>52</v>
      </c>
      <c r="AZ565" s="1" t="s">
        <v>52</v>
      </c>
    </row>
    <row r="566" spans="1:52" ht="30" customHeight="1" x14ac:dyDescent="0.3">
      <c r="A566" s="20"/>
      <c r="B566" s="20"/>
      <c r="C566" s="20"/>
      <c r="D566" s="20"/>
      <c r="E566" s="22"/>
      <c r="F566" s="25"/>
      <c r="G566" s="22"/>
      <c r="H566" s="25"/>
      <c r="I566" s="22"/>
      <c r="J566" s="25"/>
      <c r="K566" s="22"/>
      <c r="L566" s="25"/>
      <c r="M566" s="20"/>
    </row>
    <row r="567" spans="1:52" ht="30" customHeight="1" x14ac:dyDescent="0.3">
      <c r="A567" s="16" t="s">
        <v>1371</v>
      </c>
      <c r="B567" s="17"/>
      <c r="C567" s="17"/>
      <c r="D567" s="17"/>
      <c r="E567" s="21"/>
      <c r="F567" s="24"/>
      <c r="G567" s="21"/>
      <c r="H567" s="24"/>
      <c r="I567" s="21"/>
      <c r="J567" s="24"/>
      <c r="K567" s="21"/>
      <c r="L567" s="24"/>
      <c r="M567" s="18"/>
      <c r="N567" s="1" t="s">
        <v>933</v>
      </c>
    </row>
    <row r="568" spans="1:52" ht="30" customHeight="1" x14ac:dyDescent="0.3">
      <c r="A568" s="19" t="s">
        <v>737</v>
      </c>
      <c r="B568" s="19" t="s">
        <v>1372</v>
      </c>
      <c r="C568" s="19" t="s">
        <v>224</v>
      </c>
      <c r="D568" s="20">
        <v>1.05</v>
      </c>
      <c r="E568" s="22">
        <f>단가대비표!O76</f>
        <v>3180</v>
      </c>
      <c r="F568" s="25">
        <f>TRUNC(E568*D568,1)</f>
        <v>3339</v>
      </c>
      <c r="G568" s="22">
        <f>단가대비표!P76</f>
        <v>0</v>
      </c>
      <c r="H568" s="25">
        <f>TRUNC(G568*D568,1)</f>
        <v>0</v>
      </c>
      <c r="I568" s="22">
        <f>단가대비표!V76</f>
        <v>0</v>
      </c>
      <c r="J568" s="25">
        <f>TRUNC(I568*D568,1)</f>
        <v>0</v>
      </c>
      <c r="K568" s="22">
        <f t="shared" ref="K568:L570" si="90">TRUNC(E568+G568+I568,1)</f>
        <v>3180</v>
      </c>
      <c r="L568" s="25">
        <f t="shared" si="90"/>
        <v>3339</v>
      </c>
      <c r="M568" s="19" t="s">
        <v>52</v>
      </c>
      <c r="N568" s="1" t="s">
        <v>933</v>
      </c>
      <c r="O568" s="1" t="s">
        <v>1373</v>
      </c>
      <c r="P568" s="1" t="s">
        <v>65</v>
      </c>
      <c r="Q568" s="1" t="s">
        <v>65</v>
      </c>
      <c r="R568" s="1" t="s">
        <v>64</v>
      </c>
      <c r="AV568" s="1" t="s">
        <v>52</v>
      </c>
      <c r="AW568" s="1" t="s">
        <v>1374</v>
      </c>
      <c r="AX568" s="1" t="s">
        <v>52</v>
      </c>
      <c r="AY568" s="1" t="s">
        <v>52</v>
      </c>
      <c r="AZ568" s="1" t="s">
        <v>52</v>
      </c>
    </row>
    <row r="569" spans="1:52" ht="30" customHeight="1" x14ac:dyDescent="0.3">
      <c r="A569" s="19" t="s">
        <v>741</v>
      </c>
      <c r="B569" s="19" t="s">
        <v>1358</v>
      </c>
      <c r="C569" s="19" t="s">
        <v>619</v>
      </c>
      <c r="D569" s="20">
        <v>3.3380000000000001</v>
      </c>
      <c r="E569" s="22">
        <f>일위대가목록!E95</f>
        <v>159</v>
      </c>
      <c r="F569" s="25">
        <f>TRUNC(E569*D569,1)</f>
        <v>530.70000000000005</v>
      </c>
      <c r="G569" s="22">
        <f>일위대가목록!F95</f>
        <v>5328</v>
      </c>
      <c r="H569" s="25">
        <f>TRUNC(G569*D569,1)</f>
        <v>17784.8</v>
      </c>
      <c r="I569" s="22">
        <f>일위대가목록!G95</f>
        <v>266</v>
      </c>
      <c r="J569" s="25">
        <f>TRUNC(I569*D569,1)</f>
        <v>887.9</v>
      </c>
      <c r="K569" s="22">
        <f t="shared" si="90"/>
        <v>5753</v>
      </c>
      <c r="L569" s="25">
        <f t="shared" si="90"/>
        <v>19203.400000000001</v>
      </c>
      <c r="M569" s="19" t="s">
        <v>1359</v>
      </c>
      <c r="N569" s="1" t="s">
        <v>933</v>
      </c>
      <c r="O569" s="1" t="s">
        <v>1360</v>
      </c>
      <c r="P569" s="1" t="s">
        <v>64</v>
      </c>
      <c r="Q569" s="1" t="s">
        <v>65</v>
      </c>
      <c r="R569" s="1" t="s">
        <v>65</v>
      </c>
      <c r="AV569" s="1" t="s">
        <v>52</v>
      </c>
      <c r="AW569" s="1" t="s">
        <v>1375</v>
      </c>
      <c r="AX569" s="1" t="s">
        <v>52</v>
      </c>
      <c r="AY569" s="1" t="s">
        <v>52</v>
      </c>
      <c r="AZ569" s="1" t="s">
        <v>52</v>
      </c>
    </row>
    <row r="570" spans="1:52" ht="30" customHeight="1" x14ac:dyDescent="0.3">
      <c r="A570" s="19" t="s">
        <v>146</v>
      </c>
      <c r="B570" s="19" t="s">
        <v>147</v>
      </c>
      <c r="C570" s="19" t="s">
        <v>619</v>
      </c>
      <c r="D570" s="20">
        <v>-0.16689999999999999</v>
      </c>
      <c r="E570" s="22">
        <f>단가대비표!O18</f>
        <v>261</v>
      </c>
      <c r="F570" s="25">
        <f>TRUNC(E570*D570,1)</f>
        <v>-43.5</v>
      </c>
      <c r="G570" s="22">
        <f>단가대비표!P18</f>
        <v>0</v>
      </c>
      <c r="H570" s="25">
        <f>TRUNC(G570*D570,1)</f>
        <v>0</v>
      </c>
      <c r="I570" s="22">
        <f>단가대비표!V18</f>
        <v>0</v>
      </c>
      <c r="J570" s="25">
        <f>TRUNC(I570*D570,1)</f>
        <v>0</v>
      </c>
      <c r="K570" s="22">
        <f t="shared" si="90"/>
        <v>261</v>
      </c>
      <c r="L570" s="25">
        <f t="shared" si="90"/>
        <v>-43.5</v>
      </c>
      <c r="M570" s="19" t="s">
        <v>148</v>
      </c>
      <c r="N570" s="1" t="s">
        <v>933</v>
      </c>
      <c r="O570" s="1" t="s">
        <v>746</v>
      </c>
      <c r="P570" s="1" t="s">
        <v>65</v>
      </c>
      <c r="Q570" s="1" t="s">
        <v>65</v>
      </c>
      <c r="R570" s="1" t="s">
        <v>64</v>
      </c>
      <c r="AV570" s="1" t="s">
        <v>52</v>
      </c>
      <c r="AW570" s="1" t="s">
        <v>1376</v>
      </c>
      <c r="AX570" s="1" t="s">
        <v>52</v>
      </c>
      <c r="AY570" s="1" t="s">
        <v>52</v>
      </c>
      <c r="AZ570" s="1" t="s">
        <v>52</v>
      </c>
    </row>
    <row r="571" spans="1:52" ht="30" customHeight="1" x14ac:dyDescent="0.3">
      <c r="A571" s="19" t="s">
        <v>586</v>
      </c>
      <c r="B571" s="19" t="s">
        <v>52</v>
      </c>
      <c r="C571" s="19" t="s">
        <v>52</v>
      </c>
      <c r="D571" s="20"/>
      <c r="E571" s="22"/>
      <c r="F571" s="25">
        <f>TRUNC(SUMIF(N568:N570, N567, F568:F570),0)</f>
        <v>3826</v>
      </c>
      <c r="G571" s="22"/>
      <c r="H571" s="25">
        <f>TRUNC(SUMIF(N568:N570, N567, H568:H570),0)</f>
        <v>17784</v>
      </c>
      <c r="I571" s="22"/>
      <c r="J571" s="25">
        <f>TRUNC(SUMIF(N568:N570, N567, J568:J570),0)</f>
        <v>887</v>
      </c>
      <c r="K571" s="22"/>
      <c r="L571" s="25">
        <f>F571+H571+J571</f>
        <v>22497</v>
      </c>
      <c r="M571" s="19" t="s">
        <v>52</v>
      </c>
      <c r="N571" s="1" t="s">
        <v>83</v>
      </c>
      <c r="O571" s="1" t="s">
        <v>83</v>
      </c>
      <c r="P571" s="1" t="s">
        <v>52</v>
      </c>
      <c r="Q571" s="1" t="s">
        <v>52</v>
      </c>
      <c r="R571" s="1" t="s">
        <v>52</v>
      </c>
      <c r="AV571" s="1" t="s">
        <v>52</v>
      </c>
      <c r="AW571" s="1" t="s">
        <v>52</v>
      </c>
      <c r="AX571" s="1" t="s">
        <v>52</v>
      </c>
      <c r="AY571" s="1" t="s">
        <v>52</v>
      </c>
      <c r="AZ571" s="1" t="s">
        <v>52</v>
      </c>
    </row>
    <row r="572" spans="1:52" ht="30" customHeight="1" x14ac:dyDescent="0.3">
      <c r="A572" s="20"/>
      <c r="B572" s="20"/>
      <c r="C572" s="20"/>
      <c r="D572" s="20"/>
      <c r="E572" s="22"/>
      <c r="F572" s="25"/>
      <c r="G572" s="22"/>
      <c r="H572" s="25"/>
      <c r="I572" s="22"/>
      <c r="J572" s="25"/>
      <c r="K572" s="22"/>
      <c r="L572" s="25"/>
      <c r="M572" s="20"/>
    </row>
    <row r="573" spans="1:52" ht="30" customHeight="1" x14ac:dyDescent="0.3">
      <c r="A573" s="16" t="s">
        <v>1377</v>
      </c>
      <c r="B573" s="17"/>
      <c r="C573" s="17"/>
      <c r="D573" s="17"/>
      <c r="E573" s="21"/>
      <c r="F573" s="24"/>
      <c r="G573" s="21"/>
      <c r="H573" s="24"/>
      <c r="I573" s="21"/>
      <c r="J573" s="24"/>
      <c r="K573" s="21"/>
      <c r="L573" s="24"/>
      <c r="M573" s="18"/>
      <c r="N573" s="1" t="s">
        <v>937</v>
      </c>
    </row>
    <row r="574" spans="1:52" ht="30" customHeight="1" x14ac:dyDescent="0.3">
      <c r="A574" s="19" t="s">
        <v>737</v>
      </c>
      <c r="B574" s="19" t="s">
        <v>1378</v>
      </c>
      <c r="C574" s="19" t="s">
        <v>224</v>
      </c>
      <c r="D574" s="20">
        <v>1.05</v>
      </c>
      <c r="E574" s="22">
        <f>단가대비표!O77</f>
        <v>4910</v>
      </c>
      <c r="F574" s="25">
        <f>TRUNC(E574*D574,1)</f>
        <v>5155.5</v>
      </c>
      <c r="G574" s="22">
        <f>단가대비표!P77</f>
        <v>0</v>
      </c>
      <c r="H574" s="25">
        <f>TRUNC(G574*D574,1)</f>
        <v>0</v>
      </c>
      <c r="I574" s="22">
        <f>단가대비표!V77</f>
        <v>0</v>
      </c>
      <c r="J574" s="25">
        <f>TRUNC(I574*D574,1)</f>
        <v>0</v>
      </c>
      <c r="K574" s="22">
        <f t="shared" ref="K574:L576" si="91">TRUNC(E574+G574+I574,1)</f>
        <v>4910</v>
      </c>
      <c r="L574" s="25">
        <f t="shared" si="91"/>
        <v>5155.5</v>
      </c>
      <c r="M574" s="19" t="s">
        <v>52</v>
      </c>
      <c r="N574" s="1" t="s">
        <v>937</v>
      </c>
      <c r="O574" s="1" t="s">
        <v>1379</v>
      </c>
      <c r="P574" s="1" t="s">
        <v>65</v>
      </c>
      <c r="Q574" s="1" t="s">
        <v>65</v>
      </c>
      <c r="R574" s="1" t="s">
        <v>64</v>
      </c>
      <c r="AV574" s="1" t="s">
        <v>52</v>
      </c>
      <c r="AW574" s="1" t="s">
        <v>1380</v>
      </c>
      <c r="AX574" s="1" t="s">
        <v>52</v>
      </c>
      <c r="AY574" s="1" t="s">
        <v>52</v>
      </c>
      <c r="AZ574" s="1" t="s">
        <v>52</v>
      </c>
    </row>
    <row r="575" spans="1:52" ht="30" customHeight="1" x14ac:dyDescent="0.3">
      <c r="A575" s="19" t="s">
        <v>741</v>
      </c>
      <c r="B575" s="19" t="s">
        <v>1358</v>
      </c>
      <c r="C575" s="19" t="s">
        <v>619</v>
      </c>
      <c r="D575" s="20">
        <v>5.1440000000000001</v>
      </c>
      <c r="E575" s="22">
        <f>일위대가목록!E95</f>
        <v>159</v>
      </c>
      <c r="F575" s="25">
        <f>TRUNC(E575*D575,1)</f>
        <v>817.8</v>
      </c>
      <c r="G575" s="22">
        <f>일위대가목록!F95</f>
        <v>5328</v>
      </c>
      <c r="H575" s="25">
        <f>TRUNC(G575*D575,1)</f>
        <v>27407.200000000001</v>
      </c>
      <c r="I575" s="22">
        <f>일위대가목록!G95</f>
        <v>266</v>
      </c>
      <c r="J575" s="25">
        <f>TRUNC(I575*D575,1)</f>
        <v>1368.3</v>
      </c>
      <c r="K575" s="22">
        <f t="shared" si="91"/>
        <v>5753</v>
      </c>
      <c r="L575" s="25">
        <f t="shared" si="91"/>
        <v>29593.3</v>
      </c>
      <c r="M575" s="19" t="s">
        <v>1359</v>
      </c>
      <c r="N575" s="1" t="s">
        <v>937</v>
      </c>
      <c r="O575" s="1" t="s">
        <v>1360</v>
      </c>
      <c r="P575" s="1" t="s">
        <v>64</v>
      </c>
      <c r="Q575" s="1" t="s">
        <v>65</v>
      </c>
      <c r="R575" s="1" t="s">
        <v>65</v>
      </c>
      <c r="AV575" s="1" t="s">
        <v>52</v>
      </c>
      <c r="AW575" s="1" t="s">
        <v>1381</v>
      </c>
      <c r="AX575" s="1" t="s">
        <v>52</v>
      </c>
      <c r="AY575" s="1" t="s">
        <v>52</v>
      </c>
      <c r="AZ575" s="1" t="s">
        <v>52</v>
      </c>
    </row>
    <row r="576" spans="1:52" ht="30" customHeight="1" x14ac:dyDescent="0.3">
      <c r="A576" s="19" t="s">
        <v>146</v>
      </c>
      <c r="B576" s="19" t="s">
        <v>147</v>
      </c>
      <c r="C576" s="19" t="s">
        <v>619</v>
      </c>
      <c r="D576" s="20">
        <v>-0.25719999999999998</v>
      </c>
      <c r="E576" s="22">
        <f>단가대비표!O18</f>
        <v>261</v>
      </c>
      <c r="F576" s="25">
        <f>TRUNC(E576*D576,1)</f>
        <v>-67.099999999999994</v>
      </c>
      <c r="G576" s="22">
        <f>단가대비표!P18</f>
        <v>0</v>
      </c>
      <c r="H576" s="25">
        <f>TRUNC(G576*D576,1)</f>
        <v>0</v>
      </c>
      <c r="I576" s="22">
        <f>단가대비표!V18</f>
        <v>0</v>
      </c>
      <c r="J576" s="25">
        <f>TRUNC(I576*D576,1)</f>
        <v>0</v>
      </c>
      <c r="K576" s="22">
        <f t="shared" si="91"/>
        <v>261</v>
      </c>
      <c r="L576" s="25">
        <f t="shared" si="91"/>
        <v>-67.099999999999994</v>
      </c>
      <c r="M576" s="19" t="s">
        <v>148</v>
      </c>
      <c r="N576" s="1" t="s">
        <v>937</v>
      </c>
      <c r="O576" s="1" t="s">
        <v>746</v>
      </c>
      <c r="P576" s="1" t="s">
        <v>65</v>
      </c>
      <c r="Q576" s="1" t="s">
        <v>65</v>
      </c>
      <c r="R576" s="1" t="s">
        <v>64</v>
      </c>
      <c r="AV576" s="1" t="s">
        <v>52</v>
      </c>
      <c r="AW576" s="1" t="s">
        <v>1382</v>
      </c>
      <c r="AX576" s="1" t="s">
        <v>52</v>
      </c>
      <c r="AY576" s="1" t="s">
        <v>52</v>
      </c>
      <c r="AZ576" s="1" t="s">
        <v>52</v>
      </c>
    </row>
    <row r="577" spans="1:52" ht="30" customHeight="1" x14ac:dyDescent="0.3">
      <c r="A577" s="19" t="s">
        <v>586</v>
      </c>
      <c r="B577" s="19" t="s">
        <v>52</v>
      </c>
      <c r="C577" s="19" t="s">
        <v>52</v>
      </c>
      <c r="D577" s="20"/>
      <c r="E577" s="22"/>
      <c r="F577" s="25">
        <f>TRUNC(SUMIF(N574:N576, N573, F574:F576),0)</f>
        <v>5906</v>
      </c>
      <c r="G577" s="22"/>
      <c r="H577" s="25">
        <f>TRUNC(SUMIF(N574:N576, N573, H574:H576),0)</f>
        <v>27407</v>
      </c>
      <c r="I577" s="22"/>
      <c r="J577" s="25">
        <f>TRUNC(SUMIF(N574:N576, N573, J574:J576),0)</f>
        <v>1368</v>
      </c>
      <c r="K577" s="22"/>
      <c r="L577" s="25">
        <f>F577+H577+J577</f>
        <v>34681</v>
      </c>
      <c r="M577" s="19" t="s">
        <v>52</v>
      </c>
      <c r="N577" s="1" t="s">
        <v>83</v>
      </c>
      <c r="O577" s="1" t="s">
        <v>83</v>
      </c>
      <c r="P577" s="1" t="s">
        <v>52</v>
      </c>
      <c r="Q577" s="1" t="s">
        <v>52</v>
      </c>
      <c r="R577" s="1" t="s">
        <v>52</v>
      </c>
      <c r="AV577" s="1" t="s">
        <v>52</v>
      </c>
      <c r="AW577" s="1" t="s">
        <v>52</v>
      </c>
      <c r="AX577" s="1" t="s">
        <v>52</v>
      </c>
      <c r="AY577" s="1" t="s">
        <v>52</v>
      </c>
      <c r="AZ577" s="1" t="s">
        <v>52</v>
      </c>
    </row>
    <row r="578" spans="1:52" ht="30" customHeight="1" x14ac:dyDescent="0.3">
      <c r="A578" s="20"/>
      <c r="B578" s="20"/>
      <c r="C578" s="20"/>
      <c r="D578" s="20"/>
      <c r="E578" s="22"/>
      <c r="F578" s="25"/>
      <c r="G578" s="22"/>
      <c r="H578" s="25"/>
      <c r="I578" s="22"/>
      <c r="J578" s="25"/>
      <c r="K578" s="22"/>
      <c r="L578" s="25"/>
      <c r="M578" s="20"/>
    </row>
    <row r="579" spans="1:52" ht="30" customHeight="1" x14ac:dyDescent="0.3">
      <c r="A579" s="16" t="s">
        <v>1383</v>
      </c>
      <c r="B579" s="17"/>
      <c r="C579" s="17"/>
      <c r="D579" s="17"/>
      <c r="E579" s="21"/>
      <c r="F579" s="24"/>
      <c r="G579" s="21"/>
      <c r="H579" s="24"/>
      <c r="I579" s="21"/>
      <c r="J579" s="24"/>
      <c r="K579" s="21"/>
      <c r="L579" s="24"/>
      <c r="M579" s="18"/>
      <c r="N579" s="1" t="s">
        <v>942</v>
      </c>
    </row>
    <row r="580" spans="1:52" ht="30" customHeight="1" x14ac:dyDescent="0.3">
      <c r="A580" s="19" t="s">
        <v>1384</v>
      </c>
      <c r="B580" s="19" t="s">
        <v>1385</v>
      </c>
      <c r="C580" s="19" t="s">
        <v>73</v>
      </c>
      <c r="D580" s="20">
        <v>1.03</v>
      </c>
      <c r="E580" s="22">
        <f>단가대비표!O16</f>
        <v>4683</v>
      </c>
      <c r="F580" s="25">
        <f>TRUNC(E580*D580,1)</f>
        <v>4823.3999999999996</v>
      </c>
      <c r="G580" s="22">
        <f>단가대비표!P16</f>
        <v>0</v>
      </c>
      <c r="H580" s="25">
        <f>TRUNC(G580*D580,1)</f>
        <v>0</v>
      </c>
      <c r="I580" s="22">
        <f>단가대비표!V16</f>
        <v>0</v>
      </c>
      <c r="J580" s="25">
        <f>TRUNC(I580*D580,1)</f>
        <v>0</v>
      </c>
      <c r="K580" s="22">
        <f t="shared" ref="K580:L582" si="92">TRUNC(E580+G580+I580,1)</f>
        <v>4683</v>
      </c>
      <c r="L580" s="25">
        <f t="shared" si="92"/>
        <v>4823.3999999999996</v>
      </c>
      <c r="M580" s="19" t="s">
        <v>52</v>
      </c>
      <c r="N580" s="1" t="s">
        <v>942</v>
      </c>
      <c r="O580" s="1" t="s">
        <v>1386</v>
      </c>
      <c r="P580" s="1" t="s">
        <v>65</v>
      </c>
      <c r="Q580" s="1" t="s">
        <v>65</v>
      </c>
      <c r="R580" s="1" t="s">
        <v>64</v>
      </c>
      <c r="V580">
        <v>1</v>
      </c>
      <c r="AV580" s="1" t="s">
        <v>52</v>
      </c>
      <c r="AW580" s="1" t="s">
        <v>1387</v>
      </c>
      <c r="AX580" s="1" t="s">
        <v>52</v>
      </c>
      <c r="AY580" s="1" t="s">
        <v>52</v>
      </c>
      <c r="AZ580" s="1" t="s">
        <v>52</v>
      </c>
    </row>
    <row r="581" spans="1:52" ht="30" customHeight="1" x14ac:dyDescent="0.3">
      <c r="A581" s="19" t="s">
        <v>765</v>
      </c>
      <c r="B581" s="19" t="s">
        <v>766</v>
      </c>
      <c r="C581" s="19" t="s">
        <v>429</v>
      </c>
      <c r="D581" s="20">
        <v>1</v>
      </c>
      <c r="E581" s="22">
        <f>TRUNC(SUMIF(V580:V582, RIGHTB(O581, 1), F580:F582)*U581, 2)</f>
        <v>241.17</v>
      </c>
      <c r="F581" s="25">
        <f>TRUNC(E581*D581,1)</f>
        <v>241.1</v>
      </c>
      <c r="G581" s="22">
        <v>0</v>
      </c>
      <c r="H581" s="25">
        <f>TRUNC(G581*D581,1)</f>
        <v>0</v>
      </c>
      <c r="I581" s="22">
        <v>0</v>
      </c>
      <c r="J581" s="25">
        <f>TRUNC(I581*D581,1)</f>
        <v>0</v>
      </c>
      <c r="K581" s="22">
        <f t="shared" si="92"/>
        <v>241.1</v>
      </c>
      <c r="L581" s="25">
        <f t="shared" si="92"/>
        <v>241.1</v>
      </c>
      <c r="M581" s="19" t="s">
        <v>52</v>
      </c>
      <c r="N581" s="1" t="s">
        <v>942</v>
      </c>
      <c r="O581" s="1" t="s">
        <v>653</v>
      </c>
      <c r="P581" s="1" t="s">
        <v>65</v>
      </c>
      <c r="Q581" s="1" t="s">
        <v>65</v>
      </c>
      <c r="R581" s="1" t="s">
        <v>65</v>
      </c>
      <c r="S581">
        <v>0</v>
      </c>
      <c r="T581">
        <v>0</v>
      </c>
      <c r="U581">
        <v>0.05</v>
      </c>
      <c r="AV581" s="1" t="s">
        <v>52</v>
      </c>
      <c r="AW581" s="1" t="s">
        <v>1388</v>
      </c>
      <c r="AX581" s="1" t="s">
        <v>52</v>
      </c>
      <c r="AY581" s="1" t="s">
        <v>52</v>
      </c>
      <c r="AZ581" s="1" t="s">
        <v>52</v>
      </c>
    </row>
    <row r="582" spans="1:52" ht="30" customHeight="1" x14ac:dyDescent="0.3">
      <c r="A582" s="19" t="s">
        <v>1272</v>
      </c>
      <c r="B582" s="19" t="s">
        <v>1273</v>
      </c>
      <c r="C582" s="19" t="s">
        <v>73</v>
      </c>
      <c r="D582" s="20">
        <v>1</v>
      </c>
      <c r="E582" s="22">
        <f>일위대가목록!E83</f>
        <v>0</v>
      </c>
      <c r="F582" s="25">
        <f>TRUNC(E582*D582,1)</f>
        <v>0</v>
      </c>
      <c r="G582" s="22">
        <f>일위대가목록!F83</f>
        <v>18183</v>
      </c>
      <c r="H582" s="25">
        <f>TRUNC(G582*D582,1)</f>
        <v>18183</v>
      </c>
      <c r="I582" s="22">
        <f>일위대가목록!G83</f>
        <v>363</v>
      </c>
      <c r="J582" s="25">
        <f>TRUNC(I582*D582,1)</f>
        <v>363</v>
      </c>
      <c r="K582" s="22">
        <f t="shared" si="92"/>
        <v>18546</v>
      </c>
      <c r="L582" s="25">
        <f t="shared" si="92"/>
        <v>18546</v>
      </c>
      <c r="M582" s="19" t="s">
        <v>1274</v>
      </c>
      <c r="N582" s="1" t="s">
        <v>942</v>
      </c>
      <c r="O582" s="1" t="s">
        <v>1275</v>
      </c>
      <c r="P582" s="1" t="s">
        <v>64</v>
      </c>
      <c r="Q582" s="1" t="s">
        <v>65</v>
      </c>
      <c r="R582" s="1" t="s">
        <v>65</v>
      </c>
      <c r="AV582" s="1" t="s">
        <v>52</v>
      </c>
      <c r="AW582" s="1" t="s">
        <v>1389</v>
      </c>
      <c r="AX582" s="1" t="s">
        <v>52</v>
      </c>
      <c r="AY582" s="1" t="s">
        <v>52</v>
      </c>
      <c r="AZ582" s="1" t="s">
        <v>52</v>
      </c>
    </row>
    <row r="583" spans="1:52" ht="30" customHeight="1" x14ac:dyDescent="0.3">
      <c r="A583" s="19" t="s">
        <v>586</v>
      </c>
      <c r="B583" s="19" t="s">
        <v>52</v>
      </c>
      <c r="C583" s="19" t="s">
        <v>52</v>
      </c>
      <c r="D583" s="20"/>
      <c r="E583" s="22"/>
      <c r="F583" s="25">
        <f>TRUNC(SUMIF(N580:N582, N579, F580:F582),0)</f>
        <v>5064</v>
      </c>
      <c r="G583" s="22"/>
      <c r="H583" s="25">
        <f>TRUNC(SUMIF(N580:N582, N579, H580:H582),0)</f>
        <v>18183</v>
      </c>
      <c r="I583" s="22"/>
      <c r="J583" s="25">
        <f>TRUNC(SUMIF(N580:N582, N579, J580:J582),0)</f>
        <v>363</v>
      </c>
      <c r="K583" s="22"/>
      <c r="L583" s="25">
        <f>F583+H583+J583</f>
        <v>23610</v>
      </c>
      <c r="M583" s="19" t="s">
        <v>52</v>
      </c>
      <c r="N583" s="1" t="s">
        <v>83</v>
      </c>
      <c r="O583" s="1" t="s">
        <v>83</v>
      </c>
      <c r="P583" s="1" t="s">
        <v>52</v>
      </c>
      <c r="Q583" s="1" t="s">
        <v>52</v>
      </c>
      <c r="R583" s="1" t="s">
        <v>52</v>
      </c>
      <c r="AV583" s="1" t="s">
        <v>52</v>
      </c>
      <c r="AW583" s="1" t="s">
        <v>52</v>
      </c>
      <c r="AX583" s="1" t="s">
        <v>52</v>
      </c>
      <c r="AY583" s="1" t="s">
        <v>52</v>
      </c>
      <c r="AZ583" s="1" t="s">
        <v>52</v>
      </c>
    </row>
    <row r="584" spans="1:52" ht="30" customHeight="1" x14ac:dyDescent="0.3">
      <c r="A584" s="20"/>
      <c r="B584" s="20"/>
      <c r="C584" s="20"/>
      <c r="D584" s="20"/>
      <c r="E584" s="22"/>
      <c r="F584" s="25"/>
      <c r="G584" s="22"/>
      <c r="H584" s="25"/>
      <c r="I584" s="22"/>
      <c r="J584" s="25"/>
      <c r="K584" s="22"/>
      <c r="L584" s="25"/>
      <c r="M584" s="20"/>
    </row>
    <row r="585" spans="1:52" ht="30" customHeight="1" x14ac:dyDescent="0.3">
      <c r="A585" s="16" t="s">
        <v>1390</v>
      </c>
      <c r="B585" s="17"/>
      <c r="C585" s="17"/>
      <c r="D585" s="17"/>
      <c r="E585" s="21"/>
      <c r="F585" s="24"/>
      <c r="G585" s="21"/>
      <c r="H585" s="24"/>
      <c r="I585" s="21"/>
      <c r="J585" s="24"/>
      <c r="K585" s="21"/>
      <c r="L585" s="24"/>
      <c r="M585" s="18"/>
      <c r="N585" s="1" t="s">
        <v>956</v>
      </c>
    </row>
    <row r="586" spans="1:52" ht="30" customHeight="1" x14ac:dyDescent="0.3">
      <c r="A586" s="19" t="s">
        <v>1339</v>
      </c>
      <c r="B586" s="19" t="s">
        <v>1340</v>
      </c>
      <c r="C586" s="19" t="s">
        <v>73</v>
      </c>
      <c r="D586" s="20">
        <v>0.255</v>
      </c>
      <c r="E586" s="22">
        <f>일위대가목록!E94</f>
        <v>68233</v>
      </c>
      <c r="F586" s="25">
        <f>TRUNC(E586*D586,1)</f>
        <v>17399.400000000001</v>
      </c>
      <c r="G586" s="22">
        <f>일위대가목록!F94</f>
        <v>149292</v>
      </c>
      <c r="H586" s="25">
        <f>TRUNC(G586*D586,1)</f>
        <v>38069.4</v>
      </c>
      <c r="I586" s="22">
        <f>일위대가목록!G94</f>
        <v>6635</v>
      </c>
      <c r="J586" s="25">
        <f>TRUNC(I586*D586,1)</f>
        <v>1691.9</v>
      </c>
      <c r="K586" s="22">
        <f>TRUNC(E586+G586+I586,1)</f>
        <v>224160</v>
      </c>
      <c r="L586" s="25">
        <f>TRUNC(F586+H586+J586,1)</f>
        <v>57160.7</v>
      </c>
      <c r="M586" s="19" t="s">
        <v>1341</v>
      </c>
      <c r="N586" s="1" t="s">
        <v>956</v>
      </c>
      <c r="O586" s="1" t="s">
        <v>1342</v>
      </c>
      <c r="P586" s="1" t="s">
        <v>64</v>
      </c>
      <c r="Q586" s="1" t="s">
        <v>65</v>
      </c>
      <c r="R586" s="1" t="s">
        <v>65</v>
      </c>
      <c r="AV586" s="1" t="s">
        <v>52</v>
      </c>
      <c r="AW586" s="1" t="s">
        <v>1391</v>
      </c>
      <c r="AX586" s="1" t="s">
        <v>52</v>
      </c>
      <c r="AY586" s="1" t="s">
        <v>52</v>
      </c>
      <c r="AZ586" s="1" t="s">
        <v>52</v>
      </c>
    </row>
    <row r="587" spans="1:52" ht="30" customHeight="1" x14ac:dyDescent="0.3">
      <c r="A587" s="19" t="s">
        <v>586</v>
      </c>
      <c r="B587" s="19" t="s">
        <v>52</v>
      </c>
      <c r="C587" s="19" t="s">
        <v>52</v>
      </c>
      <c r="D587" s="20"/>
      <c r="E587" s="22"/>
      <c r="F587" s="25">
        <f>TRUNC(SUMIF(N586:N586, N585, F586:F586),0)</f>
        <v>17399</v>
      </c>
      <c r="G587" s="22"/>
      <c r="H587" s="25">
        <f>TRUNC(SUMIF(N586:N586, N585, H586:H586),0)</f>
        <v>38069</v>
      </c>
      <c r="I587" s="22"/>
      <c r="J587" s="25">
        <f>TRUNC(SUMIF(N586:N586, N585, J586:J586),0)</f>
        <v>1691</v>
      </c>
      <c r="K587" s="22"/>
      <c r="L587" s="25">
        <f>F587+H587+J587</f>
        <v>57159</v>
      </c>
      <c r="M587" s="19" t="s">
        <v>52</v>
      </c>
      <c r="N587" s="1" t="s">
        <v>83</v>
      </c>
      <c r="O587" s="1" t="s">
        <v>83</v>
      </c>
      <c r="P587" s="1" t="s">
        <v>52</v>
      </c>
      <c r="Q587" s="1" t="s">
        <v>52</v>
      </c>
      <c r="R587" s="1" t="s">
        <v>52</v>
      </c>
      <c r="AV587" s="1" t="s">
        <v>52</v>
      </c>
      <c r="AW587" s="1" t="s">
        <v>52</v>
      </c>
      <c r="AX587" s="1" t="s">
        <v>52</v>
      </c>
      <c r="AY587" s="1" t="s">
        <v>52</v>
      </c>
      <c r="AZ587" s="1" t="s">
        <v>52</v>
      </c>
    </row>
    <row r="588" spans="1:52" ht="30" customHeight="1" x14ac:dyDescent="0.3">
      <c r="A588" s="20"/>
      <c r="B588" s="20"/>
      <c r="C588" s="20"/>
      <c r="D588" s="20"/>
      <c r="E588" s="22"/>
      <c r="F588" s="25"/>
      <c r="G588" s="22"/>
      <c r="H588" s="25"/>
      <c r="I588" s="22"/>
      <c r="J588" s="25"/>
      <c r="K588" s="22"/>
      <c r="L588" s="25"/>
      <c r="M588" s="20"/>
    </row>
    <row r="589" spans="1:52" ht="30" customHeight="1" x14ac:dyDescent="0.3">
      <c r="A589" s="16" t="s">
        <v>1392</v>
      </c>
      <c r="B589" s="17"/>
      <c r="C589" s="17"/>
      <c r="D589" s="17"/>
      <c r="E589" s="21"/>
      <c r="F589" s="24"/>
      <c r="G589" s="21"/>
      <c r="H589" s="24"/>
      <c r="I589" s="21"/>
      <c r="J589" s="24"/>
      <c r="K589" s="21"/>
      <c r="L589" s="24"/>
      <c r="M589" s="18"/>
      <c r="N589" s="1" t="s">
        <v>970</v>
      </c>
    </row>
    <row r="590" spans="1:52" ht="30" customHeight="1" x14ac:dyDescent="0.3">
      <c r="A590" s="19" t="s">
        <v>1122</v>
      </c>
      <c r="B590" s="19" t="s">
        <v>607</v>
      </c>
      <c r="C590" s="19" t="s">
        <v>608</v>
      </c>
      <c r="D590" s="20">
        <v>2.94</v>
      </c>
      <c r="E590" s="22">
        <f>단가대비표!O102</f>
        <v>0</v>
      </c>
      <c r="F590" s="25">
        <f>TRUNC(E590*D590,1)</f>
        <v>0</v>
      </c>
      <c r="G590" s="22">
        <f>단가대비표!P102</f>
        <v>247188</v>
      </c>
      <c r="H590" s="25">
        <f>TRUNC(G590*D590,1)</f>
        <v>726732.7</v>
      </c>
      <c r="I590" s="22">
        <f>단가대비표!V102</f>
        <v>0</v>
      </c>
      <c r="J590" s="25">
        <f>TRUNC(I590*D590,1)</f>
        <v>0</v>
      </c>
      <c r="K590" s="22">
        <f t="shared" ref="K590:L592" si="93">TRUNC(E590+G590+I590,1)</f>
        <v>247188</v>
      </c>
      <c r="L590" s="25">
        <f t="shared" si="93"/>
        <v>726732.7</v>
      </c>
      <c r="M590" s="19" t="s">
        <v>52</v>
      </c>
      <c r="N590" s="1" t="s">
        <v>970</v>
      </c>
      <c r="O590" s="1" t="s">
        <v>1123</v>
      </c>
      <c r="P590" s="1" t="s">
        <v>65</v>
      </c>
      <c r="Q590" s="1" t="s">
        <v>65</v>
      </c>
      <c r="R590" s="1" t="s">
        <v>64</v>
      </c>
      <c r="V590">
        <v>1</v>
      </c>
      <c r="AV590" s="1" t="s">
        <v>52</v>
      </c>
      <c r="AW590" s="1" t="s">
        <v>1394</v>
      </c>
      <c r="AX590" s="1" t="s">
        <v>52</v>
      </c>
      <c r="AY590" s="1" t="s">
        <v>52</v>
      </c>
      <c r="AZ590" s="1" t="s">
        <v>52</v>
      </c>
    </row>
    <row r="591" spans="1:52" ht="30" customHeight="1" x14ac:dyDescent="0.3">
      <c r="A591" s="19" t="s">
        <v>606</v>
      </c>
      <c r="B591" s="19" t="s">
        <v>607</v>
      </c>
      <c r="C591" s="19" t="s">
        <v>608</v>
      </c>
      <c r="D591" s="20">
        <v>0.99</v>
      </c>
      <c r="E591" s="22">
        <f>단가대비표!O91</f>
        <v>0</v>
      </c>
      <c r="F591" s="25">
        <f>TRUNC(E591*D591,1)</f>
        <v>0</v>
      </c>
      <c r="G591" s="22">
        <f>단가대비표!P91</f>
        <v>172068</v>
      </c>
      <c r="H591" s="25">
        <f>TRUNC(G591*D591,1)</f>
        <v>170347.3</v>
      </c>
      <c r="I591" s="22">
        <f>단가대비표!V91</f>
        <v>0</v>
      </c>
      <c r="J591" s="25">
        <f>TRUNC(I591*D591,1)</f>
        <v>0</v>
      </c>
      <c r="K591" s="22">
        <f t="shared" si="93"/>
        <v>172068</v>
      </c>
      <c r="L591" s="25">
        <f t="shared" si="93"/>
        <v>170347.3</v>
      </c>
      <c r="M591" s="19" t="s">
        <v>52</v>
      </c>
      <c r="N591" s="1" t="s">
        <v>970</v>
      </c>
      <c r="O591" s="1" t="s">
        <v>609</v>
      </c>
      <c r="P591" s="1" t="s">
        <v>65</v>
      </c>
      <c r="Q591" s="1" t="s">
        <v>65</v>
      </c>
      <c r="R591" s="1" t="s">
        <v>64</v>
      </c>
      <c r="V591">
        <v>1</v>
      </c>
      <c r="AV591" s="1" t="s">
        <v>52</v>
      </c>
      <c r="AW591" s="1" t="s">
        <v>1395</v>
      </c>
      <c r="AX591" s="1" t="s">
        <v>52</v>
      </c>
      <c r="AY591" s="1" t="s">
        <v>52</v>
      </c>
      <c r="AZ591" s="1" t="s">
        <v>52</v>
      </c>
    </row>
    <row r="592" spans="1:52" ht="30" customHeight="1" x14ac:dyDescent="0.3">
      <c r="A592" s="19" t="s">
        <v>675</v>
      </c>
      <c r="B592" s="19" t="s">
        <v>676</v>
      </c>
      <c r="C592" s="19" t="s">
        <v>429</v>
      </c>
      <c r="D592" s="20">
        <v>1</v>
      </c>
      <c r="E592" s="22">
        <v>0</v>
      </c>
      <c r="F592" s="25">
        <f>TRUNC(E592*D592,1)</f>
        <v>0</v>
      </c>
      <c r="G592" s="22">
        <v>0</v>
      </c>
      <c r="H592" s="25">
        <f>TRUNC(G592*D592,1)</f>
        <v>0</v>
      </c>
      <c r="I592" s="22">
        <f>TRUNC(SUMIF(V590:V592, RIGHTB(O592, 1), H590:H592)*U592, 2)</f>
        <v>17941.599999999999</v>
      </c>
      <c r="J592" s="25">
        <f>TRUNC(I592*D592,1)</f>
        <v>17941.599999999999</v>
      </c>
      <c r="K592" s="22">
        <f t="shared" si="93"/>
        <v>17941.599999999999</v>
      </c>
      <c r="L592" s="25">
        <f t="shared" si="93"/>
        <v>17941.599999999999</v>
      </c>
      <c r="M592" s="19" t="s">
        <v>52</v>
      </c>
      <c r="N592" s="1" t="s">
        <v>970</v>
      </c>
      <c r="O592" s="1" t="s">
        <v>653</v>
      </c>
      <c r="P592" s="1" t="s">
        <v>65</v>
      </c>
      <c r="Q592" s="1" t="s">
        <v>65</v>
      </c>
      <c r="R592" s="1" t="s">
        <v>65</v>
      </c>
      <c r="S592">
        <v>1</v>
      </c>
      <c r="T592">
        <v>2</v>
      </c>
      <c r="U592">
        <v>0.02</v>
      </c>
      <c r="AV592" s="1" t="s">
        <v>52</v>
      </c>
      <c r="AW592" s="1" t="s">
        <v>1396</v>
      </c>
      <c r="AX592" s="1" t="s">
        <v>52</v>
      </c>
      <c r="AY592" s="1" t="s">
        <v>52</v>
      </c>
      <c r="AZ592" s="1" t="s">
        <v>52</v>
      </c>
    </row>
    <row r="593" spans="1:52" ht="30" customHeight="1" x14ac:dyDescent="0.3">
      <c r="A593" s="19" t="s">
        <v>586</v>
      </c>
      <c r="B593" s="19" t="s">
        <v>52</v>
      </c>
      <c r="C593" s="19" t="s">
        <v>52</v>
      </c>
      <c r="D593" s="20"/>
      <c r="E593" s="22"/>
      <c r="F593" s="25">
        <f>TRUNC(SUMIF(N590:N592, N589, F590:F592),0)</f>
        <v>0</v>
      </c>
      <c r="G593" s="22"/>
      <c r="H593" s="25">
        <f>TRUNC(SUMIF(N590:N592, N589, H590:H592),0)</f>
        <v>897080</v>
      </c>
      <c r="I593" s="22"/>
      <c r="J593" s="25">
        <f>TRUNC(SUMIF(N590:N592, N589, J590:J592),0)</f>
        <v>17941</v>
      </c>
      <c r="K593" s="22"/>
      <c r="L593" s="25">
        <f>F593+H593+J593</f>
        <v>915021</v>
      </c>
      <c r="M593" s="19" t="s">
        <v>52</v>
      </c>
      <c r="N593" s="1" t="s">
        <v>83</v>
      </c>
      <c r="O593" s="1" t="s">
        <v>83</v>
      </c>
      <c r="P593" s="1" t="s">
        <v>52</v>
      </c>
      <c r="Q593" s="1" t="s">
        <v>52</v>
      </c>
      <c r="R593" s="1" t="s">
        <v>52</v>
      </c>
      <c r="AV593" s="1" t="s">
        <v>52</v>
      </c>
      <c r="AW593" s="1" t="s">
        <v>52</v>
      </c>
      <c r="AX593" s="1" t="s">
        <v>52</v>
      </c>
      <c r="AY593" s="1" t="s">
        <v>52</v>
      </c>
      <c r="AZ593" s="1" t="s">
        <v>52</v>
      </c>
    </row>
    <row r="594" spans="1:52" ht="30" customHeight="1" x14ac:dyDescent="0.3">
      <c r="A594" s="20"/>
      <c r="B594" s="20"/>
      <c r="C594" s="20"/>
      <c r="D594" s="20"/>
      <c r="E594" s="22"/>
      <c r="F594" s="25"/>
      <c r="G594" s="22"/>
      <c r="H594" s="25"/>
      <c r="I594" s="22"/>
      <c r="J594" s="25"/>
      <c r="K594" s="22"/>
      <c r="L594" s="25"/>
      <c r="M594" s="20"/>
    </row>
    <row r="595" spans="1:52" ht="30" customHeight="1" x14ac:dyDescent="0.3">
      <c r="A595" s="16" t="s">
        <v>1397</v>
      </c>
      <c r="B595" s="17"/>
      <c r="C595" s="17"/>
      <c r="D595" s="17"/>
      <c r="E595" s="21"/>
      <c r="F595" s="24"/>
      <c r="G595" s="21"/>
      <c r="H595" s="24"/>
      <c r="I595" s="21"/>
      <c r="J595" s="24"/>
      <c r="K595" s="21"/>
      <c r="L595" s="24"/>
      <c r="M595" s="18"/>
      <c r="N595" s="1" t="s">
        <v>981</v>
      </c>
    </row>
    <row r="596" spans="1:52" ht="30" customHeight="1" x14ac:dyDescent="0.3">
      <c r="A596" s="19" t="s">
        <v>1122</v>
      </c>
      <c r="B596" s="19" t="s">
        <v>607</v>
      </c>
      <c r="C596" s="19" t="s">
        <v>608</v>
      </c>
      <c r="D596" s="20">
        <v>2.35</v>
      </c>
      <c r="E596" s="22">
        <f>단가대비표!O102</f>
        <v>0</v>
      </c>
      <c r="F596" s="25">
        <f>TRUNC(E596*D596,1)</f>
        <v>0</v>
      </c>
      <c r="G596" s="22">
        <f>단가대비표!P102</f>
        <v>247188</v>
      </c>
      <c r="H596" s="25">
        <f>TRUNC(G596*D596,1)</f>
        <v>580891.80000000005</v>
      </c>
      <c r="I596" s="22">
        <f>단가대비표!V102</f>
        <v>0</v>
      </c>
      <c r="J596" s="25">
        <f>TRUNC(I596*D596,1)</f>
        <v>0</v>
      </c>
      <c r="K596" s="22">
        <f t="shared" ref="K596:L598" si="94">TRUNC(E596+G596+I596,1)</f>
        <v>247188</v>
      </c>
      <c r="L596" s="25">
        <f t="shared" si="94"/>
        <v>580891.80000000005</v>
      </c>
      <c r="M596" s="19" t="s">
        <v>52</v>
      </c>
      <c r="N596" s="1" t="s">
        <v>981</v>
      </c>
      <c r="O596" s="1" t="s">
        <v>1123</v>
      </c>
      <c r="P596" s="1" t="s">
        <v>65</v>
      </c>
      <c r="Q596" s="1" t="s">
        <v>65</v>
      </c>
      <c r="R596" s="1" t="s">
        <v>64</v>
      </c>
      <c r="V596">
        <v>1</v>
      </c>
      <c r="AV596" s="1" t="s">
        <v>52</v>
      </c>
      <c r="AW596" s="1" t="s">
        <v>1398</v>
      </c>
      <c r="AX596" s="1" t="s">
        <v>52</v>
      </c>
      <c r="AY596" s="1" t="s">
        <v>52</v>
      </c>
      <c r="AZ596" s="1" t="s">
        <v>52</v>
      </c>
    </row>
    <row r="597" spans="1:52" ht="30" customHeight="1" x14ac:dyDescent="0.3">
      <c r="A597" s="19" t="s">
        <v>606</v>
      </c>
      <c r="B597" s="19" t="s">
        <v>607</v>
      </c>
      <c r="C597" s="19" t="s">
        <v>608</v>
      </c>
      <c r="D597" s="20">
        <v>0.79</v>
      </c>
      <c r="E597" s="22">
        <f>단가대비표!O91</f>
        <v>0</v>
      </c>
      <c r="F597" s="25">
        <f>TRUNC(E597*D597,1)</f>
        <v>0</v>
      </c>
      <c r="G597" s="22">
        <f>단가대비표!P91</f>
        <v>172068</v>
      </c>
      <c r="H597" s="25">
        <f>TRUNC(G597*D597,1)</f>
        <v>135933.70000000001</v>
      </c>
      <c r="I597" s="22">
        <f>단가대비표!V91</f>
        <v>0</v>
      </c>
      <c r="J597" s="25">
        <f>TRUNC(I597*D597,1)</f>
        <v>0</v>
      </c>
      <c r="K597" s="22">
        <f t="shared" si="94"/>
        <v>172068</v>
      </c>
      <c r="L597" s="25">
        <f t="shared" si="94"/>
        <v>135933.70000000001</v>
      </c>
      <c r="M597" s="19" t="s">
        <v>52</v>
      </c>
      <c r="N597" s="1" t="s">
        <v>981</v>
      </c>
      <c r="O597" s="1" t="s">
        <v>609</v>
      </c>
      <c r="P597" s="1" t="s">
        <v>65</v>
      </c>
      <c r="Q597" s="1" t="s">
        <v>65</v>
      </c>
      <c r="R597" s="1" t="s">
        <v>64</v>
      </c>
      <c r="V597">
        <v>1</v>
      </c>
      <c r="AV597" s="1" t="s">
        <v>52</v>
      </c>
      <c r="AW597" s="1" t="s">
        <v>1399</v>
      </c>
      <c r="AX597" s="1" t="s">
        <v>52</v>
      </c>
      <c r="AY597" s="1" t="s">
        <v>52</v>
      </c>
      <c r="AZ597" s="1" t="s">
        <v>52</v>
      </c>
    </row>
    <row r="598" spans="1:52" ht="30" customHeight="1" x14ac:dyDescent="0.3">
      <c r="A598" s="19" t="s">
        <v>675</v>
      </c>
      <c r="B598" s="19" t="s">
        <v>676</v>
      </c>
      <c r="C598" s="19" t="s">
        <v>429</v>
      </c>
      <c r="D598" s="20">
        <v>1</v>
      </c>
      <c r="E598" s="22">
        <v>0</v>
      </c>
      <c r="F598" s="25">
        <f>TRUNC(E598*D598,1)</f>
        <v>0</v>
      </c>
      <c r="G598" s="22">
        <v>0</v>
      </c>
      <c r="H598" s="25">
        <f>TRUNC(G598*D598,1)</f>
        <v>0</v>
      </c>
      <c r="I598" s="22">
        <f>TRUNC(SUMIF(V596:V598, RIGHTB(O598, 1), H596:H598)*U598, 2)</f>
        <v>14336.51</v>
      </c>
      <c r="J598" s="25">
        <f>TRUNC(I598*D598,1)</f>
        <v>14336.5</v>
      </c>
      <c r="K598" s="22">
        <f t="shared" si="94"/>
        <v>14336.5</v>
      </c>
      <c r="L598" s="25">
        <f t="shared" si="94"/>
        <v>14336.5</v>
      </c>
      <c r="M598" s="19" t="s">
        <v>52</v>
      </c>
      <c r="N598" s="1" t="s">
        <v>981</v>
      </c>
      <c r="O598" s="1" t="s">
        <v>653</v>
      </c>
      <c r="P598" s="1" t="s">
        <v>65</v>
      </c>
      <c r="Q598" s="1" t="s">
        <v>65</v>
      </c>
      <c r="R598" s="1" t="s">
        <v>65</v>
      </c>
      <c r="S598">
        <v>1</v>
      </c>
      <c r="T598">
        <v>2</v>
      </c>
      <c r="U598">
        <v>0.02</v>
      </c>
      <c r="AV598" s="1" t="s">
        <v>52</v>
      </c>
      <c r="AW598" s="1" t="s">
        <v>1400</v>
      </c>
      <c r="AX598" s="1" t="s">
        <v>52</v>
      </c>
      <c r="AY598" s="1" t="s">
        <v>52</v>
      </c>
      <c r="AZ598" s="1" t="s">
        <v>52</v>
      </c>
    </row>
    <row r="599" spans="1:52" ht="30" customHeight="1" x14ac:dyDescent="0.3">
      <c r="A599" s="19" t="s">
        <v>586</v>
      </c>
      <c r="B599" s="19" t="s">
        <v>52</v>
      </c>
      <c r="C599" s="19" t="s">
        <v>52</v>
      </c>
      <c r="D599" s="20"/>
      <c r="E599" s="22"/>
      <c r="F599" s="25">
        <f>TRUNC(SUMIF(N596:N598, N595, F596:F598),0)</f>
        <v>0</v>
      </c>
      <c r="G599" s="22"/>
      <c r="H599" s="25">
        <f>TRUNC(SUMIF(N596:N598, N595, H596:H598),0)</f>
        <v>716825</v>
      </c>
      <c r="I599" s="22"/>
      <c r="J599" s="25">
        <f>TRUNC(SUMIF(N596:N598, N595, J596:J598),0)</f>
        <v>14336</v>
      </c>
      <c r="K599" s="22"/>
      <c r="L599" s="25">
        <f>F599+H599+J599</f>
        <v>731161</v>
      </c>
      <c r="M599" s="19" t="s">
        <v>52</v>
      </c>
      <c r="N599" s="1" t="s">
        <v>83</v>
      </c>
      <c r="O599" s="1" t="s">
        <v>83</v>
      </c>
      <c r="P599" s="1" t="s">
        <v>52</v>
      </c>
      <c r="Q599" s="1" t="s">
        <v>52</v>
      </c>
      <c r="R599" s="1" t="s">
        <v>52</v>
      </c>
      <c r="AV599" s="1" t="s">
        <v>52</v>
      </c>
      <c r="AW599" s="1" t="s">
        <v>52</v>
      </c>
      <c r="AX599" s="1" t="s">
        <v>52</v>
      </c>
      <c r="AY599" s="1" t="s">
        <v>52</v>
      </c>
      <c r="AZ599" s="1" t="s">
        <v>52</v>
      </c>
    </row>
    <row r="600" spans="1:52" ht="30" customHeight="1" x14ac:dyDescent="0.3">
      <c r="A600" s="20"/>
      <c r="B600" s="20"/>
      <c r="C600" s="20"/>
      <c r="D600" s="20"/>
      <c r="E600" s="22"/>
      <c r="F600" s="25"/>
      <c r="G600" s="22"/>
      <c r="H600" s="25"/>
      <c r="I600" s="22"/>
      <c r="J600" s="25"/>
      <c r="K600" s="22"/>
      <c r="L600" s="25"/>
      <c r="M600" s="20"/>
    </row>
    <row r="601" spans="1:52" ht="30" customHeight="1" x14ac:dyDescent="0.3">
      <c r="A601" s="16" t="s">
        <v>1401</v>
      </c>
      <c r="B601" s="17"/>
      <c r="C601" s="17"/>
      <c r="D601" s="17"/>
      <c r="E601" s="21"/>
      <c r="F601" s="24"/>
      <c r="G601" s="21"/>
      <c r="H601" s="24"/>
      <c r="I601" s="21"/>
      <c r="J601" s="24"/>
      <c r="K601" s="21"/>
      <c r="L601" s="24"/>
      <c r="M601" s="18"/>
      <c r="N601" s="1" t="s">
        <v>995</v>
      </c>
    </row>
    <row r="602" spans="1:52" ht="30" customHeight="1" x14ac:dyDescent="0.3">
      <c r="A602" s="19" t="s">
        <v>1122</v>
      </c>
      <c r="B602" s="19" t="s">
        <v>607</v>
      </c>
      <c r="C602" s="19" t="s">
        <v>608</v>
      </c>
      <c r="D602" s="20">
        <v>3.1E-2</v>
      </c>
      <c r="E602" s="22">
        <f>단가대비표!O102</f>
        <v>0</v>
      </c>
      <c r="F602" s="25">
        <f>TRUNC(E602*D602,1)</f>
        <v>0</v>
      </c>
      <c r="G602" s="22">
        <f>단가대비표!P102</f>
        <v>247188</v>
      </c>
      <c r="H602" s="25">
        <f>TRUNC(G602*D602,1)</f>
        <v>7662.8</v>
      </c>
      <c r="I602" s="22">
        <f>단가대비표!V102</f>
        <v>0</v>
      </c>
      <c r="J602" s="25">
        <f>TRUNC(I602*D602,1)</f>
        <v>0</v>
      </c>
      <c r="K602" s="22">
        <f>TRUNC(E602+G602+I602,1)</f>
        <v>247188</v>
      </c>
      <c r="L602" s="25">
        <f>TRUNC(F602+H602+J602,1)</f>
        <v>7662.8</v>
      </c>
      <c r="M602" s="19" t="s">
        <v>52</v>
      </c>
      <c r="N602" s="1" t="s">
        <v>995</v>
      </c>
      <c r="O602" s="1" t="s">
        <v>1123</v>
      </c>
      <c r="P602" s="1" t="s">
        <v>65</v>
      </c>
      <c r="Q602" s="1" t="s">
        <v>65</v>
      </c>
      <c r="R602" s="1" t="s">
        <v>64</v>
      </c>
      <c r="V602">
        <v>1</v>
      </c>
      <c r="AV602" s="1" t="s">
        <v>52</v>
      </c>
      <c r="AW602" s="1" t="s">
        <v>1403</v>
      </c>
      <c r="AX602" s="1" t="s">
        <v>52</v>
      </c>
      <c r="AY602" s="1" t="s">
        <v>52</v>
      </c>
      <c r="AZ602" s="1" t="s">
        <v>52</v>
      </c>
    </row>
    <row r="603" spans="1:52" ht="30" customHeight="1" x14ac:dyDescent="0.3">
      <c r="A603" s="19" t="s">
        <v>675</v>
      </c>
      <c r="B603" s="19" t="s">
        <v>1255</v>
      </c>
      <c r="C603" s="19" t="s">
        <v>429</v>
      </c>
      <c r="D603" s="20">
        <v>1</v>
      </c>
      <c r="E603" s="22">
        <v>0</v>
      </c>
      <c r="F603" s="25">
        <f>TRUNC(E603*D603,1)</f>
        <v>0</v>
      </c>
      <c r="G603" s="22">
        <v>0</v>
      </c>
      <c r="H603" s="25">
        <f>TRUNC(G603*D603,1)</f>
        <v>0</v>
      </c>
      <c r="I603" s="22">
        <f>TRUNC(SUMIF(V602:V603, RIGHTB(O603, 1), H602:H603)*U603, 2)</f>
        <v>306.51</v>
      </c>
      <c r="J603" s="25">
        <f>TRUNC(I603*D603,1)</f>
        <v>306.5</v>
      </c>
      <c r="K603" s="22">
        <f>TRUNC(E603+G603+I603,1)</f>
        <v>306.5</v>
      </c>
      <c r="L603" s="25">
        <f>TRUNC(F603+H603+J603,1)</f>
        <v>306.5</v>
      </c>
      <c r="M603" s="19" t="s">
        <v>52</v>
      </c>
      <c r="N603" s="1" t="s">
        <v>995</v>
      </c>
      <c r="O603" s="1" t="s">
        <v>653</v>
      </c>
      <c r="P603" s="1" t="s">
        <v>65</v>
      </c>
      <c r="Q603" s="1" t="s">
        <v>65</v>
      </c>
      <c r="R603" s="1" t="s">
        <v>65</v>
      </c>
      <c r="S603">
        <v>1</v>
      </c>
      <c r="T603">
        <v>2</v>
      </c>
      <c r="U603">
        <v>0.04</v>
      </c>
      <c r="AV603" s="1" t="s">
        <v>52</v>
      </c>
      <c r="AW603" s="1" t="s">
        <v>1404</v>
      </c>
      <c r="AX603" s="1" t="s">
        <v>52</v>
      </c>
      <c r="AY603" s="1" t="s">
        <v>52</v>
      </c>
      <c r="AZ603" s="1" t="s">
        <v>52</v>
      </c>
    </row>
    <row r="604" spans="1:52" ht="30" customHeight="1" x14ac:dyDescent="0.3">
      <c r="A604" s="19" t="s">
        <v>586</v>
      </c>
      <c r="B604" s="19" t="s">
        <v>52</v>
      </c>
      <c r="C604" s="19" t="s">
        <v>52</v>
      </c>
      <c r="D604" s="20"/>
      <c r="E604" s="22"/>
      <c r="F604" s="25">
        <f>TRUNC(SUMIF(N602:N603, N601, F602:F603),0)</f>
        <v>0</v>
      </c>
      <c r="G604" s="22"/>
      <c r="H604" s="25">
        <f>TRUNC(SUMIF(N602:N603, N601, H602:H603),0)</f>
        <v>7662</v>
      </c>
      <c r="I604" s="22"/>
      <c r="J604" s="25">
        <f>TRUNC(SUMIF(N602:N603, N601, J602:J603),0)</f>
        <v>306</v>
      </c>
      <c r="K604" s="22"/>
      <c r="L604" s="25">
        <f>F604+H604+J604</f>
        <v>7968</v>
      </c>
      <c r="M604" s="19" t="s">
        <v>52</v>
      </c>
      <c r="N604" s="1" t="s">
        <v>83</v>
      </c>
      <c r="O604" s="1" t="s">
        <v>83</v>
      </c>
      <c r="P604" s="1" t="s">
        <v>52</v>
      </c>
      <c r="Q604" s="1" t="s">
        <v>52</v>
      </c>
      <c r="R604" s="1" t="s">
        <v>52</v>
      </c>
      <c r="AV604" s="1" t="s">
        <v>52</v>
      </c>
      <c r="AW604" s="1" t="s">
        <v>52</v>
      </c>
      <c r="AX604" s="1" t="s">
        <v>52</v>
      </c>
      <c r="AY604" s="1" t="s">
        <v>52</v>
      </c>
      <c r="AZ604" s="1" t="s">
        <v>52</v>
      </c>
    </row>
    <row r="605" spans="1:52" ht="30" customHeight="1" x14ac:dyDescent="0.3">
      <c r="A605" s="20"/>
      <c r="B605" s="20"/>
      <c r="C605" s="20"/>
      <c r="D605" s="20"/>
      <c r="E605" s="22"/>
      <c r="F605" s="25"/>
      <c r="G605" s="22"/>
      <c r="H605" s="25"/>
      <c r="I605" s="22"/>
      <c r="J605" s="25"/>
      <c r="K605" s="22"/>
      <c r="L605" s="25"/>
      <c r="M605" s="20"/>
    </row>
    <row r="606" spans="1:52" ht="30" customHeight="1" x14ac:dyDescent="0.3">
      <c r="A606" s="16" t="s">
        <v>1405</v>
      </c>
      <c r="B606" s="17"/>
      <c r="C606" s="17"/>
      <c r="D606" s="17"/>
      <c r="E606" s="21"/>
      <c r="F606" s="24"/>
      <c r="G606" s="21"/>
      <c r="H606" s="24"/>
      <c r="I606" s="21"/>
      <c r="J606" s="24"/>
      <c r="K606" s="21"/>
      <c r="L606" s="24"/>
      <c r="M606" s="18"/>
      <c r="N606" s="1" t="s">
        <v>1004</v>
      </c>
    </row>
    <row r="607" spans="1:52" ht="30" customHeight="1" x14ac:dyDescent="0.3">
      <c r="A607" s="19" t="s">
        <v>1122</v>
      </c>
      <c r="B607" s="19" t="s">
        <v>607</v>
      </c>
      <c r="C607" s="19" t="s">
        <v>608</v>
      </c>
      <c r="D607" s="20">
        <v>0.313</v>
      </c>
      <c r="E607" s="22">
        <f>단가대비표!O102</f>
        <v>0</v>
      </c>
      <c r="F607" s="25">
        <f>TRUNC(E607*D607,1)</f>
        <v>0</v>
      </c>
      <c r="G607" s="22">
        <f>단가대비표!P102</f>
        <v>247188</v>
      </c>
      <c r="H607" s="25">
        <f>TRUNC(G607*D607,1)</f>
        <v>77369.8</v>
      </c>
      <c r="I607" s="22">
        <f>단가대비표!V102</f>
        <v>0</v>
      </c>
      <c r="J607" s="25">
        <f>TRUNC(I607*D607,1)</f>
        <v>0</v>
      </c>
      <c r="K607" s="22">
        <f t="shared" ref="K607:L609" si="95">TRUNC(E607+G607+I607,1)</f>
        <v>247188</v>
      </c>
      <c r="L607" s="25">
        <f t="shared" si="95"/>
        <v>77369.8</v>
      </c>
      <c r="M607" s="19" t="s">
        <v>52</v>
      </c>
      <c r="N607" s="1" t="s">
        <v>1004</v>
      </c>
      <c r="O607" s="1" t="s">
        <v>1123</v>
      </c>
      <c r="P607" s="1" t="s">
        <v>65</v>
      </c>
      <c r="Q607" s="1" t="s">
        <v>65</v>
      </c>
      <c r="R607" s="1" t="s">
        <v>64</v>
      </c>
      <c r="V607">
        <v>1</v>
      </c>
      <c r="AV607" s="1" t="s">
        <v>52</v>
      </c>
      <c r="AW607" s="1" t="s">
        <v>1407</v>
      </c>
      <c r="AX607" s="1" t="s">
        <v>52</v>
      </c>
      <c r="AY607" s="1" t="s">
        <v>52</v>
      </c>
      <c r="AZ607" s="1" t="s">
        <v>52</v>
      </c>
    </row>
    <row r="608" spans="1:52" ht="30" customHeight="1" x14ac:dyDescent="0.3">
      <c r="A608" s="19" t="s">
        <v>606</v>
      </c>
      <c r="B608" s="19" t="s">
        <v>607</v>
      </c>
      <c r="C608" s="19" t="s">
        <v>608</v>
      </c>
      <c r="D608" s="20">
        <v>6.4000000000000001E-2</v>
      </c>
      <c r="E608" s="22">
        <f>단가대비표!O91</f>
        <v>0</v>
      </c>
      <c r="F608" s="25">
        <f>TRUNC(E608*D608,1)</f>
        <v>0</v>
      </c>
      <c r="G608" s="22">
        <f>단가대비표!P91</f>
        <v>172068</v>
      </c>
      <c r="H608" s="25">
        <f>TRUNC(G608*D608,1)</f>
        <v>11012.3</v>
      </c>
      <c r="I608" s="22">
        <f>단가대비표!V91</f>
        <v>0</v>
      </c>
      <c r="J608" s="25">
        <f>TRUNC(I608*D608,1)</f>
        <v>0</v>
      </c>
      <c r="K608" s="22">
        <f t="shared" si="95"/>
        <v>172068</v>
      </c>
      <c r="L608" s="25">
        <f t="shared" si="95"/>
        <v>11012.3</v>
      </c>
      <c r="M608" s="19" t="s">
        <v>52</v>
      </c>
      <c r="N608" s="1" t="s">
        <v>1004</v>
      </c>
      <c r="O608" s="1" t="s">
        <v>609</v>
      </c>
      <c r="P608" s="1" t="s">
        <v>65</v>
      </c>
      <c r="Q608" s="1" t="s">
        <v>65</v>
      </c>
      <c r="R608" s="1" t="s">
        <v>64</v>
      </c>
      <c r="V608">
        <v>1</v>
      </c>
      <c r="AV608" s="1" t="s">
        <v>52</v>
      </c>
      <c r="AW608" s="1" t="s">
        <v>1408</v>
      </c>
      <c r="AX608" s="1" t="s">
        <v>52</v>
      </c>
      <c r="AY608" s="1" t="s">
        <v>52</v>
      </c>
      <c r="AZ608" s="1" t="s">
        <v>52</v>
      </c>
    </row>
    <row r="609" spans="1:52" ht="30" customHeight="1" x14ac:dyDescent="0.3">
      <c r="A609" s="19" t="s">
        <v>675</v>
      </c>
      <c r="B609" s="19" t="s">
        <v>804</v>
      </c>
      <c r="C609" s="19" t="s">
        <v>429</v>
      </c>
      <c r="D609" s="20">
        <v>1</v>
      </c>
      <c r="E609" s="22">
        <v>0</v>
      </c>
      <c r="F609" s="25">
        <f>TRUNC(E609*D609,1)</f>
        <v>0</v>
      </c>
      <c r="G609" s="22">
        <v>0</v>
      </c>
      <c r="H609" s="25">
        <f>TRUNC(G609*D609,1)</f>
        <v>0</v>
      </c>
      <c r="I609" s="22">
        <f>TRUNC(SUMIF(V607:V609, RIGHTB(O609, 1), H607:H609)*U609, 2)</f>
        <v>2651.46</v>
      </c>
      <c r="J609" s="25">
        <f>TRUNC(I609*D609,1)</f>
        <v>2651.4</v>
      </c>
      <c r="K609" s="22">
        <f t="shared" si="95"/>
        <v>2651.4</v>
      </c>
      <c r="L609" s="25">
        <f t="shared" si="95"/>
        <v>2651.4</v>
      </c>
      <c r="M609" s="19" t="s">
        <v>52</v>
      </c>
      <c r="N609" s="1" t="s">
        <v>1004</v>
      </c>
      <c r="O609" s="1" t="s">
        <v>653</v>
      </c>
      <c r="P609" s="1" t="s">
        <v>65</v>
      </c>
      <c r="Q609" s="1" t="s">
        <v>65</v>
      </c>
      <c r="R609" s="1" t="s">
        <v>65</v>
      </c>
      <c r="S609">
        <v>1</v>
      </c>
      <c r="T609">
        <v>2</v>
      </c>
      <c r="U609">
        <v>0.03</v>
      </c>
      <c r="AV609" s="1" t="s">
        <v>52</v>
      </c>
      <c r="AW609" s="1" t="s">
        <v>1409</v>
      </c>
      <c r="AX609" s="1" t="s">
        <v>52</v>
      </c>
      <c r="AY609" s="1" t="s">
        <v>52</v>
      </c>
      <c r="AZ609" s="1" t="s">
        <v>52</v>
      </c>
    </row>
    <row r="610" spans="1:52" ht="30" customHeight="1" x14ac:dyDescent="0.3">
      <c r="A610" s="19" t="s">
        <v>586</v>
      </c>
      <c r="B610" s="19" t="s">
        <v>52</v>
      </c>
      <c r="C610" s="19" t="s">
        <v>52</v>
      </c>
      <c r="D610" s="20"/>
      <c r="E610" s="22"/>
      <c r="F610" s="25">
        <f>TRUNC(SUMIF(N607:N609, N606, F607:F609),0)</f>
        <v>0</v>
      </c>
      <c r="G610" s="22"/>
      <c r="H610" s="25">
        <f>TRUNC(SUMIF(N607:N609, N606, H607:H609),0)</f>
        <v>88382</v>
      </c>
      <c r="I610" s="22"/>
      <c r="J610" s="25">
        <f>TRUNC(SUMIF(N607:N609, N606, J607:J609),0)</f>
        <v>2651</v>
      </c>
      <c r="K610" s="22"/>
      <c r="L610" s="25">
        <f>F610+H610+J610</f>
        <v>91033</v>
      </c>
      <c r="M610" s="19" t="s">
        <v>52</v>
      </c>
      <c r="N610" s="1" t="s">
        <v>83</v>
      </c>
      <c r="O610" s="1" t="s">
        <v>83</v>
      </c>
      <c r="P610" s="1" t="s">
        <v>52</v>
      </c>
      <c r="Q610" s="1" t="s">
        <v>52</v>
      </c>
      <c r="R610" s="1" t="s">
        <v>52</v>
      </c>
      <c r="AV610" s="1" t="s">
        <v>52</v>
      </c>
      <c r="AW610" s="1" t="s">
        <v>52</v>
      </c>
      <c r="AX610" s="1" t="s">
        <v>52</v>
      </c>
      <c r="AY610" s="1" t="s">
        <v>52</v>
      </c>
      <c r="AZ610" s="1" t="s">
        <v>52</v>
      </c>
    </row>
    <row r="611" spans="1:52" ht="30" customHeight="1" x14ac:dyDescent="0.3">
      <c r="A611" s="20"/>
      <c r="B611" s="20"/>
      <c r="C611" s="20"/>
      <c r="D611" s="20"/>
      <c r="E611" s="22"/>
      <c r="F611" s="25"/>
      <c r="G611" s="22"/>
      <c r="H611" s="25"/>
      <c r="I611" s="22"/>
      <c r="J611" s="25"/>
      <c r="K611" s="22"/>
      <c r="L611" s="25"/>
      <c r="M611" s="20"/>
    </row>
    <row r="612" spans="1:52" ht="30" customHeight="1" x14ac:dyDescent="0.3">
      <c r="A612" s="16" t="s">
        <v>1410</v>
      </c>
      <c r="B612" s="17"/>
      <c r="C612" s="17"/>
      <c r="D612" s="17"/>
      <c r="E612" s="21"/>
      <c r="F612" s="24"/>
      <c r="G612" s="21"/>
      <c r="H612" s="24"/>
      <c r="I612" s="21"/>
      <c r="J612" s="24"/>
      <c r="K612" s="21"/>
      <c r="L612" s="24"/>
      <c r="M612" s="18"/>
      <c r="N612" s="1" t="s">
        <v>1016</v>
      </c>
    </row>
    <row r="613" spans="1:52" ht="30" customHeight="1" x14ac:dyDescent="0.3">
      <c r="A613" s="19" t="s">
        <v>1122</v>
      </c>
      <c r="B613" s="19" t="s">
        <v>607</v>
      </c>
      <c r="C613" s="19" t="s">
        <v>608</v>
      </c>
      <c r="D613" s="20">
        <v>2.4E-2</v>
      </c>
      <c r="E613" s="22">
        <f>단가대비표!O102</f>
        <v>0</v>
      </c>
      <c r="F613" s="25">
        <f>TRUNC(E613*D613,1)</f>
        <v>0</v>
      </c>
      <c r="G613" s="22">
        <f>단가대비표!P102</f>
        <v>247188</v>
      </c>
      <c r="H613" s="25">
        <f>TRUNC(G613*D613,1)</f>
        <v>5932.5</v>
      </c>
      <c r="I613" s="22">
        <f>단가대비표!V102</f>
        <v>0</v>
      </c>
      <c r="J613" s="25">
        <f>TRUNC(I613*D613,1)</f>
        <v>0</v>
      </c>
      <c r="K613" s="22">
        <f>TRUNC(E613+G613+I613,1)</f>
        <v>247188</v>
      </c>
      <c r="L613" s="25">
        <f>TRUNC(F613+H613+J613,1)</f>
        <v>5932.5</v>
      </c>
      <c r="M613" s="19" t="s">
        <v>52</v>
      </c>
      <c r="N613" s="1" t="s">
        <v>1016</v>
      </c>
      <c r="O613" s="1" t="s">
        <v>1123</v>
      </c>
      <c r="P613" s="1" t="s">
        <v>65</v>
      </c>
      <c r="Q613" s="1" t="s">
        <v>65</v>
      </c>
      <c r="R613" s="1" t="s">
        <v>64</v>
      </c>
      <c r="V613">
        <v>1</v>
      </c>
      <c r="AV613" s="1" t="s">
        <v>52</v>
      </c>
      <c r="AW613" s="1" t="s">
        <v>1411</v>
      </c>
      <c r="AX613" s="1" t="s">
        <v>52</v>
      </c>
      <c r="AY613" s="1" t="s">
        <v>52</v>
      </c>
      <c r="AZ613" s="1" t="s">
        <v>52</v>
      </c>
    </row>
    <row r="614" spans="1:52" ht="30" customHeight="1" x14ac:dyDescent="0.3">
      <c r="A614" s="19" t="s">
        <v>675</v>
      </c>
      <c r="B614" s="19" t="s">
        <v>676</v>
      </c>
      <c r="C614" s="19" t="s">
        <v>429</v>
      </c>
      <c r="D614" s="20">
        <v>1</v>
      </c>
      <c r="E614" s="22">
        <v>0</v>
      </c>
      <c r="F614" s="25">
        <f>TRUNC(E614*D614,1)</f>
        <v>0</v>
      </c>
      <c r="G614" s="22">
        <v>0</v>
      </c>
      <c r="H614" s="25">
        <f>TRUNC(G614*D614,1)</f>
        <v>0</v>
      </c>
      <c r="I614" s="22">
        <f>TRUNC(SUMIF(V613:V614, RIGHTB(O614, 1), H613:H614)*U614, 2)</f>
        <v>118.65</v>
      </c>
      <c r="J614" s="25">
        <f>TRUNC(I614*D614,1)</f>
        <v>118.6</v>
      </c>
      <c r="K614" s="22">
        <f>TRUNC(E614+G614+I614,1)</f>
        <v>118.6</v>
      </c>
      <c r="L614" s="25">
        <f>TRUNC(F614+H614+J614,1)</f>
        <v>118.6</v>
      </c>
      <c r="M614" s="19" t="s">
        <v>52</v>
      </c>
      <c r="N614" s="1" t="s">
        <v>1016</v>
      </c>
      <c r="O614" s="1" t="s">
        <v>653</v>
      </c>
      <c r="P614" s="1" t="s">
        <v>65</v>
      </c>
      <c r="Q614" s="1" t="s">
        <v>65</v>
      </c>
      <c r="R614" s="1" t="s">
        <v>65</v>
      </c>
      <c r="S614">
        <v>1</v>
      </c>
      <c r="T614">
        <v>2</v>
      </c>
      <c r="U614">
        <v>0.02</v>
      </c>
      <c r="AV614" s="1" t="s">
        <v>52</v>
      </c>
      <c r="AW614" s="1" t="s">
        <v>1412</v>
      </c>
      <c r="AX614" s="1" t="s">
        <v>52</v>
      </c>
      <c r="AY614" s="1" t="s">
        <v>52</v>
      </c>
      <c r="AZ614" s="1" t="s">
        <v>52</v>
      </c>
    </row>
    <row r="615" spans="1:52" ht="30" customHeight="1" x14ac:dyDescent="0.3">
      <c r="A615" s="19" t="s">
        <v>586</v>
      </c>
      <c r="B615" s="19" t="s">
        <v>52</v>
      </c>
      <c r="C615" s="19" t="s">
        <v>52</v>
      </c>
      <c r="D615" s="20"/>
      <c r="E615" s="22"/>
      <c r="F615" s="25">
        <f>TRUNC(SUMIF(N613:N614, N612, F613:F614),0)</f>
        <v>0</v>
      </c>
      <c r="G615" s="22"/>
      <c r="H615" s="25">
        <f>TRUNC(SUMIF(N613:N614, N612, H613:H614),0)</f>
        <v>5932</v>
      </c>
      <c r="I615" s="22"/>
      <c r="J615" s="25">
        <f>TRUNC(SUMIF(N613:N614, N612, J613:J614),0)</f>
        <v>118</v>
      </c>
      <c r="K615" s="22"/>
      <c r="L615" s="25">
        <f>F615+H615+J615</f>
        <v>6050</v>
      </c>
      <c r="M615" s="19" t="s">
        <v>52</v>
      </c>
      <c r="N615" s="1" t="s">
        <v>83</v>
      </c>
      <c r="O615" s="1" t="s">
        <v>83</v>
      </c>
      <c r="P615" s="1" t="s">
        <v>52</v>
      </c>
      <c r="Q615" s="1" t="s">
        <v>52</v>
      </c>
      <c r="R615" s="1" t="s">
        <v>52</v>
      </c>
      <c r="AV615" s="1" t="s">
        <v>52</v>
      </c>
      <c r="AW615" s="1" t="s">
        <v>52</v>
      </c>
      <c r="AX615" s="1" t="s">
        <v>52</v>
      </c>
      <c r="AY615" s="1" t="s">
        <v>52</v>
      </c>
      <c r="AZ615" s="1" t="s">
        <v>52</v>
      </c>
    </row>
    <row r="616" spans="1:52" ht="30" customHeight="1" x14ac:dyDescent="0.3">
      <c r="A616" s="20"/>
      <c r="B616" s="20"/>
      <c r="C616" s="20"/>
      <c r="D616" s="20"/>
      <c r="E616" s="22"/>
      <c r="F616" s="25"/>
      <c r="G616" s="22"/>
      <c r="H616" s="25"/>
      <c r="I616" s="22"/>
      <c r="J616" s="25"/>
      <c r="K616" s="22"/>
      <c r="L616" s="25"/>
      <c r="M616" s="20"/>
    </row>
    <row r="617" spans="1:52" ht="30" customHeight="1" x14ac:dyDescent="0.3">
      <c r="A617" s="16" t="s">
        <v>1413</v>
      </c>
      <c r="B617" s="17"/>
      <c r="C617" s="17"/>
      <c r="D617" s="17"/>
      <c r="E617" s="21"/>
      <c r="F617" s="24"/>
      <c r="G617" s="21"/>
      <c r="H617" s="24"/>
      <c r="I617" s="21"/>
      <c r="J617" s="24"/>
      <c r="K617" s="21"/>
      <c r="L617" s="24"/>
      <c r="M617" s="18"/>
      <c r="N617" s="1" t="s">
        <v>1023</v>
      </c>
    </row>
    <row r="618" spans="1:52" ht="30" customHeight="1" x14ac:dyDescent="0.3">
      <c r="A618" s="19" t="s">
        <v>1122</v>
      </c>
      <c r="B618" s="19" t="s">
        <v>607</v>
      </c>
      <c r="C618" s="19" t="s">
        <v>608</v>
      </c>
      <c r="D618" s="20">
        <v>0.432</v>
      </c>
      <c r="E618" s="22">
        <f>단가대비표!O102</f>
        <v>0</v>
      </c>
      <c r="F618" s="25">
        <f>TRUNC(E618*D618,1)</f>
        <v>0</v>
      </c>
      <c r="G618" s="22">
        <f>단가대비표!P102</f>
        <v>247188</v>
      </c>
      <c r="H618" s="25">
        <f>TRUNC(G618*D618,1)</f>
        <v>106785.2</v>
      </c>
      <c r="I618" s="22">
        <f>단가대비표!V102</f>
        <v>0</v>
      </c>
      <c r="J618" s="25">
        <f>TRUNC(I618*D618,1)</f>
        <v>0</v>
      </c>
      <c r="K618" s="22">
        <f t="shared" ref="K618:L620" si="96">TRUNC(E618+G618+I618,1)</f>
        <v>247188</v>
      </c>
      <c r="L618" s="25">
        <f t="shared" si="96"/>
        <v>106785.2</v>
      </c>
      <c r="M618" s="19" t="s">
        <v>52</v>
      </c>
      <c r="N618" s="1" t="s">
        <v>1023</v>
      </c>
      <c r="O618" s="1" t="s">
        <v>1123</v>
      </c>
      <c r="P618" s="1" t="s">
        <v>65</v>
      </c>
      <c r="Q618" s="1" t="s">
        <v>65</v>
      </c>
      <c r="R618" s="1" t="s">
        <v>64</v>
      </c>
      <c r="V618">
        <v>1</v>
      </c>
      <c r="AV618" s="1" t="s">
        <v>52</v>
      </c>
      <c r="AW618" s="1" t="s">
        <v>1415</v>
      </c>
      <c r="AX618" s="1" t="s">
        <v>52</v>
      </c>
      <c r="AY618" s="1" t="s">
        <v>52</v>
      </c>
      <c r="AZ618" s="1" t="s">
        <v>52</v>
      </c>
    </row>
    <row r="619" spans="1:52" ht="30" customHeight="1" x14ac:dyDescent="0.3">
      <c r="A619" s="19" t="s">
        <v>606</v>
      </c>
      <c r="B619" s="19" t="s">
        <v>607</v>
      </c>
      <c r="C619" s="19" t="s">
        <v>608</v>
      </c>
      <c r="D619" s="20">
        <v>0.10299999999999999</v>
      </c>
      <c r="E619" s="22">
        <f>단가대비표!O91</f>
        <v>0</v>
      </c>
      <c r="F619" s="25">
        <f>TRUNC(E619*D619,1)</f>
        <v>0</v>
      </c>
      <c r="G619" s="22">
        <f>단가대비표!P91</f>
        <v>172068</v>
      </c>
      <c r="H619" s="25">
        <f>TRUNC(G619*D619,1)</f>
        <v>17723</v>
      </c>
      <c r="I619" s="22">
        <f>단가대비표!V91</f>
        <v>0</v>
      </c>
      <c r="J619" s="25">
        <f>TRUNC(I619*D619,1)</f>
        <v>0</v>
      </c>
      <c r="K619" s="22">
        <f t="shared" si="96"/>
        <v>172068</v>
      </c>
      <c r="L619" s="25">
        <f t="shared" si="96"/>
        <v>17723</v>
      </c>
      <c r="M619" s="19" t="s">
        <v>52</v>
      </c>
      <c r="N619" s="1" t="s">
        <v>1023</v>
      </c>
      <c r="O619" s="1" t="s">
        <v>609</v>
      </c>
      <c r="P619" s="1" t="s">
        <v>65</v>
      </c>
      <c r="Q619" s="1" t="s">
        <v>65</v>
      </c>
      <c r="R619" s="1" t="s">
        <v>64</v>
      </c>
      <c r="V619">
        <v>1</v>
      </c>
      <c r="AV619" s="1" t="s">
        <v>52</v>
      </c>
      <c r="AW619" s="1" t="s">
        <v>1416</v>
      </c>
      <c r="AX619" s="1" t="s">
        <v>52</v>
      </c>
      <c r="AY619" s="1" t="s">
        <v>52</v>
      </c>
      <c r="AZ619" s="1" t="s">
        <v>52</v>
      </c>
    </row>
    <row r="620" spans="1:52" ht="30" customHeight="1" x14ac:dyDescent="0.3">
      <c r="A620" s="19" t="s">
        <v>675</v>
      </c>
      <c r="B620" s="19" t="s">
        <v>804</v>
      </c>
      <c r="C620" s="19" t="s">
        <v>429</v>
      </c>
      <c r="D620" s="20">
        <v>1</v>
      </c>
      <c r="E620" s="22">
        <v>0</v>
      </c>
      <c r="F620" s="25">
        <f>TRUNC(E620*D620,1)</f>
        <v>0</v>
      </c>
      <c r="G620" s="22">
        <v>0</v>
      </c>
      <c r="H620" s="25">
        <f>TRUNC(G620*D620,1)</f>
        <v>0</v>
      </c>
      <c r="I620" s="22">
        <f>TRUNC(SUMIF(V618:V620, RIGHTB(O620, 1), H618:H620)*U620, 2)</f>
        <v>3735.24</v>
      </c>
      <c r="J620" s="25">
        <f>TRUNC(I620*D620,1)</f>
        <v>3735.2</v>
      </c>
      <c r="K620" s="22">
        <f t="shared" si="96"/>
        <v>3735.2</v>
      </c>
      <c r="L620" s="25">
        <f t="shared" si="96"/>
        <v>3735.2</v>
      </c>
      <c r="M620" s="19" t="s">
        <v>52</v>
      </c>
      <c r="N620" s="1" t="s">
        <v>1023</v>
      </c>
      <c r="O620" s="1" t="s">
        <v>653</v>
      </c>
      <c r="P620" s="1" t="s">
        <v>65</v>
      </c>
      <c r="Q620" s="1" t="s">
        <v>65</v>
      </c>
      <c r="R620" s="1" t="s">
        <v>65</v>
      </c>
      <c r="S620">
        <v>1</v>
      </c>
      <c r="T620">
        <v>2</v>
      </c>
      <c r="U620">
        <v>0.03</v>
      </c>
      <c r="AV620" s="1" t="s">
        <v>52</v>
      </c>
      <c r="AW620" s="1" t="s">
        <v>1417</v>
      </c>
      <c r="AX620" s="1" t="s">
        <v>52</v>
      </c>
      <c r="AY620" s="1" t="s">
        <v>52</v>
      </c>
      <c r="AZ620" s="1" t="s">
        <v>52</v>
      </c>
    </row>
    <row r="621" spans="1:52" ht="30" customHeight="1" x14ac:dyDescent="0.3">
      <c r="A621" s="19" t="s">
        <v>586</v>
      </c>
      <c r="B621" s="19" t="s">
        <v>52</v>
      </c>
      <c r="C621" s="19" t="s">
        <v>52</v>
      </c>
      <c r="D621" s="20"/>
      <c r="E621" s="22"/>
      <c r="F621" s="25">
        <f>TRUNC(SUMIF(N618:N620, N617, F618:F620),0)</f>
        <v>0</v>
      </c>
      <c r="G621" s="22"/>
      <c r="H621" s="25">
        <f>TRUNC(SUMIF(N618:N620, N617, H618:H620),0)</f>
        <v>124508</v>
      </c>
      <c r="I621" s="22"/>
      <c r="J621" s="25">
        <f>TRUNC(SUMIF(N618:N620, N617, J618:J620),0)</f>
        <v>3735</v>
      </c>
      <c r="K621" s="22"/>
      <c r="L621" s="25">
        <f>F621+H621+J621</f>
        <v>128243</v>
      </c>
      <c r="M621" s="19" t="s">
        <v>52</v>
      </c>
      <c r="N621" s="1" t="s">
        <v>83</v>
      </c>
      <c r="O621" s="1" t="s">
        <v>83</v>
      </c>
      <c r="P621" s="1" t="s">
        <v>52</v>
      </c>
      <c r="Q621" s="1" t="s">
        <v>52</v>
      </c>
      <c r="R621" s="1" t="s">
        <v>52</v>
      </c>
      <c r="AV621" s="1" t="s">
        <v>52</v>
      </c>
      <c r="AW621" s="1" t="s">
        <v>52</v>
      </c>
      <c r="AX621" s="1" t="s">
        <v>52</v>
      </c>
      <c r="AY621" s="1" t="s">
        <v>52</v>
      </c>
      <c r="AZ621" s="1" t="s">
        <v>52</v>
      </c>
    </row>
    <row r="622" spans="1:52" ht="30" customHeight="1" x14ac:dyDescent="0.3">
      <c r="A622" s="20"/>
      <c r="B622" s="20"/>
      <c r="C622" s="20"/>
      <c r="D622" s="20"/>
      <c r="E622" s="22"/>
      <c r="F622" s="25"/>
      <c r="G622" s="22"/>
      <c r="H622" s="25"/>
      <c r="I622" s="22"/>
      <c r="J622" s="25"/>
      <c r="K622" s="22"/>
      <c r="L622" s="25"/>
      <c r="M622" s="20"/>
    </row>
    <row r="623" spans="1:52" ht="30" customHeight="1" x14ac:dyDescent="0.3">
      <c r="A623" s="16" t="s">
        <v>1418</v>
      </c>
      <c r="B623" s="17"/>
      <c r="C623" s="17"/>
      <c r="D623" s="17"/>
      <c r="E623" s="21"/>
      <c r="F623" s="24"/>
      <c r="G623" s="21"/>
      <c r="H623" s="24"/>
      <c r="I623" s="21"/>
      <c r="J623" s="24"/>
      <c r="K623" s="21"/>
      <c r="L623" s="24"/>
      <c r="M623" s="18"/>
      <c r="N623" s="1" t="s">
        <v>1050</v>
      </c>
    </row>
    <row r="624" spans="1:52" ht="30" customHeight="1" x14ac:dyDescent="0.3">
      <c r="A624" s="19" t="s">
        <v>1420</v>
      </c>
      <c r="B624" s="19" t="s">
        <v>1421</v>
      </c>
      <c r="C624" s="19" t="s">
        <v>619</v>
      </c>
      <c r="D624" s="20">
        <v>0.05</v>
      </c>
      <c r="E624" s="22">
        <f>단가대비표!O70</f>
        <v>3125.44</v>
      </c>
      <c r="F624" s="25">
        <f>TRUNC(E624*D624,1)</f>
        <v>156.19999999999999</v>
      </c>
      <c r="G624" s="22">
        <f>단가대비표!P70</f>
        <v>0</v>
      </c>
      <c r="H624" s="25">
        <f>TRUNC(G624*D624,1)</f>
        <v>0</v>
      </c>
      <c r="I624" s="22">
        <f>단가대비표!V70</f>
        <v>0</v>
      </c>
      <c r="J624" s="25">
        <f>TRUNC(I624*D624,1)</f>
        <v>0</v>
      </c>
      <c r="K624" s="22">
        <f t="shared" ref="K624:L627" si="97">TRUNC(E624+G624+I624,1)</f>
        <v>3125.4</v>
      </c>
      <c r="L624" s="25">
        <f t="shared" si="97"/>
        <v>156.19999999999999</v>
      </c>
      <c r="M624" s="19" t="s">
        <v>1422</v>
      </c>
      <c r="N624" s="1" t="s">
        <v>1050</v>
      </c>
      <c r="O624" s="1" t="s">
        <v>1423</v>
      </c>
      <c r="P624" s="1" t="s">
        <v>65</v>
      </c>
      <c r="Q624" s="1" t="s">
        <v>65</v>
      </c>
      <c r="R624" s="1" t="s">
        <v>64</v>
      </c>
      <c r="AV624" s="1" t="s">
        <v>52</v>
      </c>
      <c r="AW624" s="1" t="s">
        <v>1424</v>
      </c>
      <c r="AX624" s="1" t="s">
        <v>52</v>
      </c>
      <c r="AY624" s="1" t="s">
        <v>52</v>
      </c>
      <c r="AZ624" s="1" t="s">
        <v>52</v>
      </c>
    </row>
    <row r="625" spans="1:52" ht="30" customHeight="1" x14ac:dyDescent="0.3">
      <c r="A625" s="19" t="s">
        <v>1425</v>
      </c>
      <c r="B625" s="19" t="s">
        <v>607</v>
      </c>
      <c r="C625" s="19" t="s">
        <v>608</v>
      </c>
      <c r="D625" s="20">
        <v>0.01</v>
      </c>
      <c r="E625" s="22">
        <f>단가대비표!O105</f>
        <v>0</v>
      </c>
      <c r="F625" s="25">
        <f>TRUNC(E625*D625,1)</f>
        <v>0</v>
      </c>
      <c r="G625" s="22">
        <f>단가대비표!P105</f>
        <v>263017</v>
      </c>
      <c r="H625" s="25">
        <f>TRUNC(G625*D625,1)</f>
        <v>2630.1</v>
      </c>
      <c r="I625" s="22">
        <f>단가대비표!V105</f>
        <v>0</v>
      </c>
      <c r="J625" s="25">
        <f>TRUNC(I625*D625,1)</f>
        <v>0</v>
      </c>
      <c r="K625" s="22">
        <f t="shared" si="97"/>
        <v>263017</v>
      </c>
      <c r="L625" s="25">
        <f t="shared" si="97"/>
        <v>2630.1</v>
      </c>
      <c r="M625" s="19" t="s">
        <v>52</v>
      </c>
      <c r="N625" s="1" t="s">
        <v>1050</v>
      </c>
      <c r="O625" s="1" t="s">
        <v>1426</v>
      </c>
      <c r="P625" s="1" t="s">
        <v>65</v>
      </c>
      <c r="Q625" s="1" t="s">
        <v>65</v>
      </c>
      <c r="R625" s="1" t="s">
        <v>64</v>
      </c>
      <c r="V625">
        <v>1</v>
      </c>
      <c r="AV625" s="1" t="s">
        <v>52</v>
      </c>
      <c r="AW625" s="1" t="s">
        <v>1427</v>
      </c>
      <c r="AX625" s="1" t="s">
        <v>52</v>
      </c>
      <c r="AY625" s="1" t="s">
        <v>52</v>
      </c>
      <c r="AZ625" s="1" t="s">
        <v>52</v>
      </c>
    </row>
    <row r="626" spans="1:52" ht="30" customHeight="1" x14ac:dyDescent="0.3">
      <c r="A626" s="19" t="s">
        <v>606</v>
      </c>
      <c r="B626" s="19" t="s">
        <v>607</v>
      </c>
      <c r="C626" s="19" t="s">
        <v>608</v>
      </c>
      <c r="D626" s="20">
        <v>1E-3</v>
      </c>
      <c r="E626" s="22">
        <f>단가대비표!O91</f>
        <v>0</v>
      </c>
      <c r="F626" s="25">
        <f>TRUNC(E626*D626,1)</f>
        <v>0</v>
      </c>
      <c r="G626" s="22">
        <f>단가대비표!P91</f>
        <v>172068</v>
      </c>
      <c r="H626" s="25">
        <f>TRUNC(G626*D626,1)</f>
        <v>172</v>
      </c>
      <c r="I626" s="22">
        <f>단가대비표!V91</f>
        <v>0</v>
      </c>
      <c r="J626" s="25">
        <f>TRUNC(I626*D626,1)</f>
        <v>0</v>
      </c>
      <c r="K626" s="22">
        <f t="shared" si="97"/>
        <v>172068</v>
      </c>
      <c r="L626" s="25">
        <f t="shared" si="97"/>
        <v>172</v>
      </c>
      <c r="M626" s="19" t="s">
        <v>52</v>
      </c>
      <c r="N626" s="1" t="s">
        <v>1050</v>
      </c>
      <c r="O626" s="1" t="s">
        <v>609</v>
      </c>
      <c r="P626" s="1" t="s">
        <v>65</v>
      </c>
      <c r="Q626" s="1" t="s">
        <v>65</v>
      </c>
      <c r="R626" s="1" t="s">
        <v>64</v>
      </c>
      <c r="V626">
        <v>1</v>
      </c>
      <c r="AV626" s="1" t="s">
        <v>52</v>
      </c>
      <c r="AW626" s="1" t="s">
        <v>1428</v>
      </c>
      <c r="AX626" s="1" t="s">
        <v>52</v>
      </c>
      <c r="AY626" s="1" t="s">
        <v>52</v>
      </c>
      <c r="AZ626" s="1" t="s">
        <v>52</v>
      </c>
    </row>
    <row r="627" spans="1:52" ht="30" customHeight="1" x14ac:dyDescent="0.3">
      <c r="A627" s="19" t="s">
        <v>1429</v>
      </c>
      <c r="B627" s="19" t="s">
        <v>804</v>
      </c>
      <c r="C627" s="19" t="s">
        <v>429</v>
      </c>
      <c r="D627" s="20">
        <v>1</v>
      </c>
      <c r="E627" s="22">
        <f>TRUNC(SUMIF(V624:V627, RIGHTB(O627, 1), H624:H627)*U627, 2)</f>
        <v>84.06</v>
      </c>
      <c r="F627" s="25">
        <f>TRUNC(E627*D627,1)</f>
        <v>84</v>
      </c>
      <c r="G627" s="22">
        <v>0</v>
      </c>
      <c r="H627" s="25">
        <f>TRUNC(G627*D627,1)</f>
        <v>0</v>
      </c>
      <c r="I627" s="22">
        <v>0</v>
      </c>
      <c r="J627" s="25">
        <f>TRUNC(I627*D627,1)</f>
        <v>0</v>
      </c>
      <c r="K627" s="22">
        <f t="shared" si="97"/>
        <v>84</v>
      </c>
      <c r="L627" s="25">
        <f t="shared" si="97"/>
        <v>84</v>
      </c>
      <c r="M627" s="19" t="s">
        <v>52</v>
      </c>
      <c r="N627" s="1" t="s">
        <v>1050</v>
      </c>
      <c r="O627" s="1" t="s">
        <v>653</v>
      </c>
      <c r="P627" s="1" t="s">
        <v>65</v>
      </c>
      <c r="Q627" s="1" t="s">
        <v>65</v>
      </c>
      <c r="R627" s="1" t="s">
        <v>65</v>
      </c>
      <c r="S627">
        <v>1</v>
      </c>
      <c r="T627">
        <v>0</v>
      </c>
      <c r="U627">
        <v>0.03</v>
      </c>
      <c r="AV627" s="1" t="s">
        <v>52</v>
      </c>
      <c r="AW627" s="1" t="s">
        <v>1430</v>
      </c>
      <c r="AX627" s="1" t="s">
        <v>52</v>
      </c>
      <c r="AY627" s="1" t="s">
        <v>52</v>
      </c>
      <c r="AZ627" s="1" t="s">
        <v>52</v>
      </c>
    </row>
    <row r="628" spans="1:52" ht="30" customHeight="1" x14ac:dyDescent="0.3">
      <c r="A628" s="19" t="s">
        <v>586</v>
      </c>
      <c r="B628" s="19" t="s">
        <v>52</v>
      </c>
      <c r="C628" s="19" t="s">
        <v>52</v>
      </c>
      <c r="D628" s="20"/>
      <c r="E628" s="22"/>
      <c r="F628" s="25">
        <f>TRUNC(SUMIF(N624:N627, N623, F624:F627),0)</f>
        <v>240</v>
      </c>
      <c r="G628" s="22"/>
      <c r="H628" s="25">
        <f>TRUNC(SUMIF(N624:N627, N623, H624:H627),0)</f>
        <v>2802</v>
      </c>
      <c r="I628" s="22"/>
      <c r="J628" s="25">
        <f>TRUNC(SUMIF(N624:N627, N623, J624:J627),0)</f>
        <v>0</v>
      </c>
      <c r="K628" s="22"/>
      <c r="L628" s="25">
        <f>F628+H628+J628</f>
        <v>3042</v>
      </c>
      <c r="M628" s="19" t="s">
        <v>52</v>
      </c>
      <c r="N628" s="1" t="s">
        <v>83</v>
      </c>
      <c r="O628" s="1" t="s">
        <v>83</v>
      </c>
      <c r="P628" s="1" t="s">
        <v>52</v>
      </c>
      <c r="Q628" s="1" t="s">
        <v>52</v>
      </c>
      <c r="R628" s="1" t="s">
        <v>52</v>
      </c>
      <c r="AV628" s="1" t="s">
        <v>52</v>
      </c>
      <c r="AW628" s="1" t="s">
        <v>52</v>
      </c>
      <c r="AX628" s="1" t="s">
        <v>52</v>
      </c>
      <c r="AY628" s="1" t="s">
        <v>52</v>
      </c>
      <c r="AZ628" s="1" t="s">
        <v>52</v>
      </c>
    </row>
    <row r="629" spans="1:52" ht="30" customHeight="1" x14ac:dyDescent="0.3">
      <c r="A629" s="20"/>
      <c r="B629" s="20"/>
      <c r="C629" s="20"/>
      <c r="D629" s="20"/>
      <c r="E629" s="22"/>
      <c r="F629" s="25"/>
      <c r="G629" s="22"/>
      <c r="H629" s="25"/>
      <c r="I629" s="22"/>
      <c r="J629" s="25"/>
      <c r="K629" s="22"/>
      <c r="L629" s="25"/>
      <c r="M629" s="20"/>
    </row>
    <row r="630" spans="1:52" ht="30" customHeight="1" x14ac:dyDescent="0.3">
      <c r="A630" s="16" t="s">
        <v>1431</v>
      </c>
      <c r="B630" s="17"/>
      <c r="C630" s="17"/>
      <c r="D630" s="17"/>
      <c r="E630" s="21"/>
      <c r="F630" s="24"/>
      <c r="G630" s="21"/>
      <c r="H630" s="24"/>
      <c r="I630" s="21"/>
      <c r="J630" s="24"/>
      <c r="K630" s="21"/>
      <c r="L630" s="24"/>
      <c r="M630" s="18"/>
      <c r="N630" s="1" t="s">
        <v>1055</v>
      </c>
    </row>
    <row r="631" spans="1:52" ht="30" customHeight="1" x14ac:dyDescent="0.3">
      <c r="A631" s="19" t="s">
        <v>1433</v>
      </c>
      <c r="B631" s="19" t="s">
        <v>1434</v>
      </c>
      <c r="C631" s="19" t="s">
        <v>714</v>
      </c>
      <c r="D631" s="20">
        <v>0.19700000000000001</v>
      </c>
      <c r="E631" s="22">
        <f>단가대비표!O72</f>
        <v>4152</v>
      </c>
      <c r="F631" s="25">
        <f>TRUNC(E631*D631,1)</f>
        <v>817.9</v>
      </c>
      <c r="G631" s="22">
        <f>단가대비표!P72</f>
        <v>0</v>
      </c>
      <c r="H631" s="25">
        <f>TRUNC(G631*D631,1)</f>
        <v>0</v>
      </c>
      <c r="I631" s="22">
        <f>단가대비표!V72</f>
        <v>0</v>
      </c>
      <c r="J631" s="25">
        <f>TRUNC(I631*D631,1)</f>
        <v>0</v>
      </c>
      <c r="K631" s="22">
        <f>TRUNC(E631+G631+I631,1)</f>
        <v>4152</v>
      </c>
      <c r="L631" s="25">
        <f>TRUNC(F631+H631+J631,1)</f>
        <v>817.9</v>
      </c>
      <c r="M631" s="19" t="s">
        <v>52</v>
      </c>
      <c r="N631" s="1" t="s">
        <v>1055</v>
      </c>
      <c r="O631" s="1" t="s">
        <v>1435</v>
      </c>
      <c r="P631" s="1" t="s">
        <v>65</v>
      </c>
      <c r="Q631" s="1" t="s">
        <v>65</v>
      </c>
      <c r="R631" s="1" t="s">
        <v>64</v>
      </c>
      <c r="AV631" s="1" t="s">
        <v>52</v>
      </c>
      <c r="AW631" s="1" t="s">
        <v>1436</v>
      </c>
      <c r="AX631" s="1" t="s">
        <v>52</v>
      </c>
      <c r="AY631" s="1" t="s">
        <v>52</v>
      </c>
      <c r="AZ631" s="1" t="s">
        <v>52</v>
      </c>
    </row>
    <row r="632" spans="1:52" ht="30" customHeight="1" x14ac:dyDescent="0.3">
      <c r="A632" s="19" t="s">
        <v>586</v>
      </c>
      <c r="B632" s="19" t="s">
        <v>52</v>
      </c>
      <c r="C632" s="19" t="s">
        <v>52</v>
      </c>
      <c r="D632" s="20"/>
      <c r="E632" s="22"/>
      <c r="F632" s="25">
        <f>TRUNC(SUMIF(N631:N631, N630, F631:F631),0)</f>
        <v>817</v>
      </c>
      <c r="G632" s="22"/>
      <c r="H632" s="25">
        <f>TRUNC(SUMIF(N631:N631, N630, H631:H631),0)</f>
        <v>0</v>
      </c>
      <c r="I632" s="22"/>
      <c r="J632" s="25">
        <f>TRUNC(SUMIF(N631:N631, N630, J631:J631),0)</f>
        <v>0</v>
      </c>
      <c r="K632" s="22"/>
      <c r="L632" s="25">
        <f>F632+H632+J632</f>
        <v>817</v>
      </c>
      <c r="M632" s="19" t="s">
        <v>52</v>
      </c>
      <c r="N632" s="1" t="s">
        <v>83</v>
      </c>
      <c r="O632" s="1" t="s">
        <v>83</v>
      </c>
      <c r="P632" s="1" t="s">
        <v>52</v>
      </c>
      <c r="Q632" s="1" t="s">
        <v>52</v>
      </c>
      <c r="R632" s="1" t="s">
        <v>52</v>
      </c>
      <c r="AV632" s="1" t="s">
        <v>52</v>
      </c>
      <c r="AW632" s="1" t="s">
        <v>52</v>
      </c>
      <c r="AX632" s="1" t="s">
        <v>52</v>
      </c>
      <c r="AY632" s="1" t="s">
        <v>52</v>
      </c>
      <c r="AZ632" s="1" t="s">
        <v>52</v>
      </c>
    </row>
    <row r="633" spans="1:52" ht="30" customHeight="1" x14ac:dyDescent="0.3">
      <c r="A633" s="20"/>
      <c r="B633" s="20"/>
      <c r="C633" s="20"/>
      <c r="D633" s="20"/>
      <c r="E633" s="22"/>
      <c r="F633" s="25"/>
      <c r="G633" s="22"/>
      <c r="H633" s="25"/>
      <c r="I633" s="22"/>
      <c r="J633" s="25"/>
      <c r="K633" s="22"/>
      <c r="L633" s="25"/>
      <c r="M633" s="20"/>
    </row>
    <row r="634" spans="1:52" ht="30" customHeight="1" x14ac:dyDescent="0.3">
      <c r="A634" s="16" t="s">
        <v>1437</v>
      </c>
      <c r="B634" s="17"/>
      <c r="C634" s="17"/>
      <c r="D634" s="17"/>
      <c r="E634" s="21"/>
      <c r="F634" s="24"/>
      <c r="G634" s="21"/>
      <c r="H634" s="24"/>
      <c r="I634" s="21"/>
      <c r="J634" s="24"/>
      <c r="K634" s="21"/>
      <c r="L634" s="24"/>
      <c r="M634" s="18"/>
      <c r="N634" s="1" t="s">
        <v>1059</v>
      </c>
    </row>
    <row r="635" spans="1:52" ht="30" customHeight="1" x14ac:dyDescent="0.3">
      <c r="A635" s="19" t="s">
        <v>1425</v>
      </c>
      <c r="B635" s="19" t="s">
        <v>607</v>
      </c>
      <c r="C635" s="19" t="s">
        <v>608</v>
      </c>
      <c r="D635" s="20">
        <v>1.2E-2</v>
      </c>
      <c r="E635" s="22">
        <f>단가대비표!O105</f>
        <v>0</v>
      </c>
      <c r="F635" s="25">
        <f>TRUNC(E635*D635,1)</f>
        <v>0</v>
      </c>
      <c r="G635" s="22">
        <f>단가대비표!P105</f>
        <v>263017</v>
      </c>
      <c r="H635" s="25">
        <f>TRUNC(G635*D635,1)</f>
        <v>3156.2</v>
      </c>
      <c r="I635" s="22">
        <f>단가대비표!V105</f>
        <v>0</v>
      </c>
      <c r="J635" s="25">
        <f>TRUNC(I635*D635,1)</f>
        <v>0</v>
      </c>
      <c r="K635" s="22">
        <f t="shared" ref="K635:L639" si="98">TRUNC(E635+G635+I635,1)</f>
        <v>263017</v>
      </c>
      <c r="L635" s="25">
        <f t="shared" si="98"/>
        <v>3156.2</v>
      </c>
      <c r="M635" s="19" t="s">
        <v>52</v>
      </c>
      <c r="N635" s="1" t="s">
        <v>1059</v>
      </c>
      <c r="O635" s="1" t="s">
        <v>1426</v>
      </c>
      <c r="P635" s="1" t="s">
        <v>65</v>
      </c>
      <c r="Q635" s="1" t="s">
        <v>65</v>
      </c>
      <c r="R635" s="1" t="s">
        <v>64</v>
      </c>
      <c r="V635">
        <v>1</v>
      </c>
      <c r="AV635" s="1" t="s">
        <v>52</v>
      </c>
      <c r="AW635" s="1" t="s">
        <v>1438</v>
      </c>
      <c r="AX635" s="1" t="s">
        <v>52</v>
      </c>
      <c r="AY635" s="1" t="s">
        <v>52</v>
      </c>
      <c r="AZ635" s="1" t="s">
        <v>52</v>
      </c>
    </row>
    <row r="636" spans="1:52" ht="30" customHeight="1" x14ac:dyDescent="0.3">
      <c r="A636" s="19" t="s">
        <v>606</v>
      </c>
      <c r="B636" s="19" t="s">
        <v>607</v>
      </c>
      <c r="C636" s="19" t="s">
        <v>608</v>
      </c>
      <c r="D636" s="20">
        <v>2E-3</v>
      </c>
      <c r="E636" s="22">
        <f>단가대비표!O91</f>
        <v>0</v>
      </c>
      <c r="F636" s="25">
        <f>TRUNC(E636*D636,1)</f>
        <v>0</v>
      </c>
      <c r="G636" s="22">
        <f>단가대비표!P91</f>
        <v>172068</v>
      </c>
      <c r="H636" s="25">
        <f>TRUNC(G636*D636,1)</f>
        <v>344.1</v>
      </c>
      <c r="I636" s="22">
        <f>단가대비표!V91</f>
        <v>0</v>
      </c>
      <c r="J636" s="25">
        <f>TRUNC(I636*D636,1)</f>
        <v>0</v>
      </c>
      <c r="K636" s="22">
        <f t="shared" si="98"/>
        <v>172068</v>
      </c>
      <c r="L636" s="25">
        <f t="shared" si="98"/>
        <v>344.1</v>
      </c>
      <c r="M636" s="19" t="s">
        <v>52</v>
      </c>
      <c r="N636" s="1" t="s">
        <v>1059</v>
      </c>
      <c r="O636" s="1" t="s">
        <v>609</v>
      </c>
      <c r="P636" s="1" t="s">
        <v>65</v>
      </c>
      <c r="Q636" s="1" t="s">
        <v>65</v>
      </c>
      <c r="R636" s="1" t="s">
        <v>64</v>
      </c>
      <c r="V636">
        <v>1</v>
      </c>
      <c r="AV636" s="1" t="s">
        <v>52</v>
      </c>
      <c r="AW636" s="1" t="s">
        <v>1439</v>
      </c>
      <c r="AX636" s="1" t="s">
        <v>52</v>
      </c>
      <c r="AY636" s="1" t="s">
        <v>52</v>
      </c>
      <c r="AZ636" s="1" t="s">
        <v>52</v>
      </c>
    </row>
    <row r="637" spans="1:52" ht="30" customHeight="1" x14ac:dyDescent="0.3">
      <c r="A637" s="19" t="s">
        <v>1425</v>
      </c>
      <c r="B637" s="19" t="s">
        <v>607</v>
      </c>
      <c r="C637" s="19" t="s">
        <v>608</v>
      </c>
      <c r="D637" s="20">
        <v>1.2E-2</v>
      </c>
      <c r="E637" s="22">
        <f>단가대비표!O105</f>
        <v>0</v>
      </c>
      <c r="F637" s="25">
        <f>TRUNC(E637*D637,1)</f>
        <v>0</v>
      </c>
      <c r="G637" s="22">
        <f>단가대비표!P105</f>
        <v>263017</v>
      </c>
      <c r="H637" s="25">
        <f>TRUNC(G637*D637,1)</f>
        <v>3156.2</v>
      </c>
      <c r="I637" s="22">
        <f>단가대비표!V105</f>
        <v>0</v>
      </c>
      <c r="J637" s="25">
        <f>TRUNC(I637*D637,1)</f>
        <v>0</v>
      </c>
      <c r="K637" s="22">
        <f t="shared" si="98"/>
        <v>263017</v>
      </c>
      <c r="L637" s="25">
        <f t="shared" si="98"/>
        <v>3156.2</v>
      </c>
      <c r="M637" s="19" t="s">
        <v>52</v>
      </c>
      <c r="N637" s="1" t="s">
        <v>1059</v>
      </c>
      <c r="O637" s="1" t="s">
        <v>1426</v>
      </c>
      <c r="P637" s="1" t="s">
        <v>65</v>
      </c>
      <c r="Q637" s="1" t="s">
        <v>65</v>
      </c>
      <c r="R637" s="1" t="s">
        <v>64</v>
      </c>
      <c r="V637">
        <v>1</v>
      </c>
      <c r="AV637" s="1" t="s">
        <v>52</v>
      </c>
      <c r="AW637" s="1" t="s">
        <v>1438</v>
      </c>
      <c r="AX637" s="1" t="s">
        <v>52</v>
      </c>
      <c r="AY637" s="1" t="s">
        <v>52</v>
      </c>
      <c r="AZ637" s="1" t="s">
        <v>52</v>
      </c>
    </row>
    <row r="638" spans="1:52" ht="30" customHeight="1" x14ac:dyDescent="0.3">
      <c r="A638" s="19" t="s">
        <v>606</v>
      </c>
      <c r="B638" s="19" t="s">
        <v>607</v>
      </c>
      <c r="C638" s="19" t="s">
        <v>608</v>
      </c>
      <c r="D638" s="20">
        <v>2E-3</v>
      </c>
      <c r="E638" s="22">
        <f>단가대비표!O91</f>
        <v>0</v>
      </c>
      <c r="F638" s="25">
        <f>TRUNC(E638*D638,1)</f>
        <v>0</v>
      </c>
      <c r="G638" s="22">
        <f>단가대비표!P91</f>
        <v>172068</v>
      </c>
      <c r="H638" s="25">
        <f>TRUNC(G638*D638,1)</f>
        <v>344.1</v>
      </c>
      <c r="I638" s="22">
        <f>단가대비표!V91</f>
        <v>0</v>
      </c>
      <c r="J638" s="25">
        <f>TRUNC(I638*D638,1)</f>
        <v>0</v>
      </c>
      <c r="K638" s="22">
        <f t="shared" si="98"/>
        <v>172068</v>
      </c>
      <c r="L638" s="25">
        <f t="shared" si="98"/>
        <v>344.1</v>
      </c>
      <c r="M638" s="19" t="s">
        <v>52</v>
      </c>
      <c r="N638" s="1" t="s">
        <v>1059</v>
      </c>
      <c r="O638" s="1" t="s">
        <v>609</v>
      </c>
      <c r="P638" s="1" t="s">
        <v>65</v>
      </c>
      <c r="Q638" s="1" t="s">
        <v>65</v>
      </c>
      <c r="R638" s="1" t="s">
        <v>64</v>
      </c>
      <c r="V638">
        <v>1</v>
      </c>
      <c r="AV638" s="1" t="s">
        <v>52</v>
      </c>
      <c r="AW638" s="1" t="s">
        <v>1439</v>
      </c>
      <c r="AX638" s="1" t="s">
        <v>52</v>
      </c>
      <c r="AY638" s="1" t="s">
        <v>52</v>
      </c>
      <c r="AZ638" s="1" t="s">
        <v>52</v>
      </c>
    </row>
    <row r="639" spans="1:52" ht="30" customHeight="1" x14ac:dyDescent="0.3">
      <c r="A639" s="19" t="s">
        <v>1440</v>
      </c>
      <c r="B639" s="19" t="s">
        <v>676</v>
      </c>
      <c r="C639" s="19" t="s">
        <v>429</v>
      </c>
      <c r="D639" s="20">
        <v>1</v>
      </c>
      <c r="E639" s="22">
        <f>TRUNC(SUMIF(V635:V639, RIGHTB(O639, 1), H635:H639)*U639, 2)</f>
        <v>140.01</v>
      </c>
      <c r="F639" s="25">
        <f>TRUNC(E639*D639,1)</f>
        <v>140</v>
      </c>
      <c r="G639" s="22">
        <v>0</v>
      </c>
      <c r="H639" s="25">
        <f>TRUNC(G639*D639,1)</f>
        <v>0</v>
      </c>
      <c r="I639" s="22">
        <v>0</v>
      </c>
      <c r="J639" s="25">
        <f>TRUNC(I639*D639,1)</f>
        <v>0</v>
      </c>
      <c r="K639" s="22">
        <f t="shared" si="98"/>
        <v>140</v>
      </c>
      <c r="L639" s="25">
        <f t="shared" si="98"/>
        <v>140</v>
      </c>
      <c r="M639" s="19" t="s">
        <v>52</v>
      </c>
      <c r="N639" s="1" t="s">
        <v>1059</v>
      </c>
      <c r="O639" s="1" t="s">
        <v>653</v>
      </c>
      <c r="P639" s="1" t="s">
        <v>65</v>
      </c>
      <c r="Q639" s="1" t="s">
        <v>65</v>
      </c>
      <c r="R639" s="1" t="s">
        <v>65</v>
      </c>
      <c r="S639">
        <v>1</v>
      </c>
      <c r="T639">
        <v>0</v>
      </c>
      <c r="U639">
        <v>0.02</v>
      </c>
      <c r="AV639" s="1" t="s">
        <v>52</v>
      </c>
      <c r="AW639" s="1" t="s">
        <v>1441</v>
      </c>
      <c r="AX639" s="1" t="s">
        <v>52</v>
      </c>
      <c r="AY639" s="1" t="s">
        <v>52</v>
      </c>
      <c r="AZ639" s="1" t="s">
        <v>52</v>
      </c>
    </row>
    <row r="640" spans="1:52" ht="30" customHeight="1" x14ac:dyDescent="0.3">
      <c r="A640" s="19" t="s">
        <v>586</v>
      </c>
      <c r="B640" s="19" t="s">
        <v>52</v>
      </c>
      <c r="C640" s="19" t="s">
        <v>52</v>
      </c>
      <c r="D640" s="20"/>
      <c r="E640" s="22"/>
      <c r="F640" s="25">
        <f>TRUNC(SUMIF(N635:N639, N634, F635:F639),0)</f>
        <v>140</v>
      </c>
      <c r="G640" s="22"/>
      <c r="H640" s="25">
        <f>TRUNC(SUMIF(N635:N639, N634, H635:H639),0)</f>
        <v>7000</v>
      </c>
      <c r="I640" s="22"/>
      <c r="J640" s="25">
        <f>TRUNC(SUMIF(N635:N639, N634, J635:J639),0)</f>
        <v>0</v>
      </c>
      <c r="K640" s="22"/>
      <c r="L640" s="25">
        <f>F640+H640+J640</f>
        <v>7140</v>
      </c>
      <c r="M640" s="19" t="s">
        <v>52</v>
      </c>
      <c r="N640" s="1" t="s">
        <v>83</v>
      </c>
      <c r="O640" s="1" t="s">
        <v>83</v>
      </c>
      <c r="P640" s="1" t="s">
        <v>52</v>
      </c>
      <c r="Q640" s="1" t="s">
        <v>52</v>
      </c>
      <c r="R640" s="1" t="s">
        <v>52</v>
      </c>
      <c r="AV640" s="1" t="s">
        <v>52</v>
      </c>
      <c r="AW640" s="1" t="s">
        <v>52</v>
      </c>
      <c r="AX640" s="1" t="s">
        <v>52</v>
      </c>
      <c r="AY640" s="1" t="s">
        <v>52</v>
      </c>
      <c r="AZ640" s="1" t="s">
        <v>52</v>
      </c>
    </row>
    <row r="641" spans="1:52" ht="30" customHeight="1" x14ac:dyDescent="0.3">
      <c r="A641" s="20"/>
      <c r="B641" s="20"/>
      <c r="C641" s="20"/>
      <c r="D641" s="20"/>
      <c r="E641" s="22"/>
      <c r="F641" s="25"/>
      <c r="G641" s="22"/>
      <c r="H641" s="25"/>
      <c r="I641" s="22"/>
      <c r="J641" s="25"/>
      <c r="K641" s="22"/>
      <c r="L641" s="25"/>
      <c r="M641" s="20"/>
    </row>
    <row r="642" spans="1:52" ht="30" customHeight="1" x14ac:dyDescent="0.3">
      <c r="A642" s="16" t="s">
        <v>1442</v>
      </c>
      <c r="B642" s="17"/>
      <c r="C642" s="17"/>
      <c r="D642" s="17"/>
      <c r="E642" s="21"/>
      <c r="F642" s="24"/>
      <c r="G642" s="21"/>
      <c r="H642" s="24"/>
      <c r="I642" s="21"/>
      <c r="J642" s="24"/>
      <c r="K642" s="21"/>
      <c r="L642" s="24"/>
      <c r="M642" s="18"/>
      <c r="N642" s="1" t="s">
        <v>1065</v>
      </c>
    </row>
    <row r="643" spans="1:52" ht="30" customHeight="1" x14ac:dyDescent="0.3">
      <c r="A643" s="19" t="s">
        <v>1420</v>
      </c>
      <c r="B643" s="19" t="s">
        <v>1443</v>
      </c>
      <c r="C643" s="19" t="s">
        <v>619</v>
      </c>
      <c r="D643" s="20">
        <v>0.05</v>
      </c>
      <c r="E643" s="22">
        <f>단가대비표!O69</f>
        <v>728</v>
      </c>
      <c r="F643" s="25">
        <f>TRUNC(E643*D643,1)</f>
        <v>36.4</v>
      </c>
      <c r="G643" s="22">
        <f>단가대비표!P69</f>
        <v>0</v>
      </c>
      <c r="H643" s="25">
        <f>TRUNC(G643*D643,1)</f>
        <v>0</v>
      </c>
      <c r="I643" s="22">
        <f>단가대비표!V69</f>
        <v>0</v>
      </c>
      <c r="J643" s="25">
        <f>TRUNC(I643*D643,1)</f>
        <v>0</v>
      </c>
      <c r="K643" s="22">
        <f t="shared" ref="K643:L646" si="99">TRUNC(E643+G643+I643,1)</f>
        <v>728</v>
      </c>
      <c r="L643" s="25">
        <f t="shared" si="99"/>
        <v>36.4</v>
      </c>
      <c r="M643" s="19" t="s">
        <v>52</v>
      </c>
      <c r="N643" s="1" t="s">
        <v>1065</v>
      </c>
      <c r="O643" s="1" t="s">
        <v>1444</v>
      </c>
      <c r="P643" s="1" t="s">
        <v>65</v>
      </c>
      <c r="Q643" s="1" t="s">
        <v>65</v>
      </c>
      <c r="R643" s="1" t="s">
        <v>64</v>
      </c>
      <c r="AV643" s="1" t="s">
        <v>52</v>
      </c>
      <c r="AW643" s="1" t="s">
        <v>1445</v>
      </c>
      <c r="AX643" s="1" t="s">
        <v>52</v>
      </c>
      <c r="AY643" s="1" t="s">
        <v>52</v>
      </c>
      <c r="AZ643" s="1" t="s">
        <v>52</v>
      </c>
    </row>
    <row r="644" spans="1:52" ht="30" customHeight="1" x14ac:dyDescent="0.3">
      <c r="A644" s="19" t="s">
        <v>1425</v>
      </c>
      <c r="B644" s="19" t="s">
        <v>607</v>
      </c>
      <c r="C644" s="19" t="s">
        <v>608</v>
      </c>
      <c r="D644" s="20">
        <v>0.01</v>
      </c>
      <c r="E644" s="22">
        <f>단가대비표!O105</f>
        <v>0</v>
      </c>
      <c r="F644" s="25">
        <f>TRUNC(E644*D644,1)</f>
        <v>0</v>
      </c>
      <c r="G644" s="22">
        <f>단가대비표!P105</f>
        <v>263017</v>
      </c>
      <c r="H644" s="25">
        <f>TRUNC(G644*D644,1)</f>
        <v>2630.1</v>
      </c>
      <c r="I644" s="22">
        <f>단가대비표!V105</f>
        <v>0</v>
      </c>
      <c r="J644" s="25">
        <f>TRUNC(I644*D644,1)</f>
        <v>0</v>
      </c>
      <c r="K644" s="22">
        <f t="shared" si="99"/>
        <v>263017</v>
      </c>
      <c r="L644" s="25">
        <f t="shared" si="99"/>
        <v>2630.1</v>
      </c>
      <c r="M644" s="19" t="s">
        <v>52</v>
      </c>
      <c r="N644" s="1" t="s">
        <v>1065</v>
      </c>
      <c r="O644" s="1" t="s">
        <v>1426</v>
      </c>
      <c r="P644" s="1" t="s">
        <v>65</v>
      </c>
      <c r="Q644" s="1" t="s">
        <v>65</v>
      </c>
      <c r="R644" s="1" t="s">
        <v>64</v>
      </c>
      <c r="V644">
        <v>1</v>
      </c>
      <c r="AV644" s="1" t="s">
        <v>52</v>
      </c>
      <c r="AW644" s="1" t="s">
        <v>1446</v>
      </c>
      <c r="AX644" s="1" t="s">
        <v>52</v>
      </c>
      <c r="AY644" s="1" t="s">
        <v>52</v>
      </c>
      <c r="AZ644" s="1" t="s">
        <v>52</v>
      </c>
    </row>
    <row r="645" spans="1:52" ht="30" customHeight="1" x14ac:dyDescent="0.3">
      <c r="A645" s="19" t="s">
        <v>606</v>
      </c>
      <c r="B645" s="19" t="s">
        <v>607</v>
      </c>
      <c r="C645" s="19" t="s">
        <v>608</v>
      </c>
      <c r="D645" s="20">
        <v>1E-3</v>
      </c>
      <c r="E645" s="22">
        <f>단가대비표!O91</f>
        <v>0</v>
      </c>
      <c r="F645" s="25">
        <f>TRUNC(E645*D645,1)</f>
        <v>0</v>
      </c>
      <c r="G645" s="22">
        <f>단가대비표!P91</f>
        <v>172068</v>
      </c>
      <c r="H645" s="25">
        <f>TRUNC(G645*D645,1)</f>
        <v>172</v>
      </c>
      <c r="I645" s="22">
        <f>단가대비표!V91</f>
        <v>0</v>
      </c>
      <c r="J645" s="25">
        <f>TRUNC(I645*D645,1)</f>
        <v>0</v>
      </c>
      <c r="K645" s="22">
        <f t="shared" si="99"/>
        <v>172068</v>
      </c>
      <c r="L645" s="25">
        <f t="shared" si="99"/>
        <v>172</v>
      </c>
      <c r="M645" s="19" t="s">
        <v>52</v>
      </c>
      <c r="N645" s="1" t="s">
        <v>1065</v>
      </c>
      <c r="O645" s="1" t="s">
        <v>609</v>
      </c>
      <c r="P645" s="1" t="s">
        <v>65</v>
      </c>
      <c r="Q645" s="1" t="s">
        <v>65</v>
      </c>
      <c r="R645" s="1" t="s">
        <v>64</v>
      </c>
      <c r="V645">
        <v>1</v>
      </c>
      <c r="AV645" s="1" t="s">
        <v>52</v>
      </c>
      <c r="AW645" s="1" t="s">
        <v>1447</v>
      </c>
      <c r="AX645" s="1" t="s">
        <v>52</v>
      </c>
      <c r="AY645" s="1" t="s">
        <v>52</v>
      </c>
      <c r="AZ645" s="1" t="s">
        <v>52</v>
      </c>
    </row>
    <row r="646" spans="1:52" ht="30" customHeight="1" x14ac:dyDescent="0.3">
      <c r="A646" s="19" t="s">
        <v>1429</v>
      </c>
      <c r="B646" s="19" t="s">
        <v>804</v>
      </c>
      <c r="C646" s="19" t="s">
        <v>429</v>
      </c>
      <c r="D646" s="20">
        <v>1</v>
      </c>
      <c r="E646" s="22">
        <f>TRUNC(SUMIF(V643:V646, RIGHTB(O646, 1), H643:H646)*U646, 2)</f>
        <v>84.06</v>
      </c>
      <c r="F646" s="25">
        <f>TRUNC(E646*D646,1)</f>
        <v>84</v>
      </c>
      <c r="G646" s="22">
        <v>0</v>
      </c>
      <c r="H646" s="25">
        <f>TRUNC(G646*D646,1)</f>
        <v>0</v>
      </c>
      <c r="I646" s="22">
        <v>0</v>
      </c>
      <c r="J646" s="25">
        <f>TRUNC(I646*D646,1)</f>
        <v>0</v>
      </c>
      <c r="K646" s="22">
        <f t="shared" si="99"/>
        <v>84</v>
      </c>
      <c r="L646" s="25">
        <f t="shared" si="99"/>
        <v>84</v>
      </c>
      <c r="M646" s="19" t="s">
        <v>52</v>
      </c>
      <c r="N646" s="1" t="s">
        <v>1065</v>
      </c>
      <c r="O646" s="1" t="s">
        <v>653</v>
      </c>
      <c r="P646" s="1" t="s">
        <v>65</v>
      </c>
      <c r="Q646" s="1" t="s">
        <v>65</v>
      </c>
      <c r="R646" s="1" t="s">
        <v>65</v>
      </c>
      <c r="S646">
        <v>1</v>
      </c>
      <c r="T646">
        <v>0</v>
      </c>
      <c r="U646">
        <v>0.03</v>
      </c>
      <c r="AV646" s="1" t="s">
        <v>52</v>
      </c>
      <c r="AW646" s="1" t="s">
        <v>1448</v>
      </c>
      <c r="AX646" s="1" t="s">
        <v>52</v>
      </c>
      <c r="AY646" s="1" t="s">
        <v>52</v>
      </c>
      <c r="AZ646" s="1" t="s">
        <v>52</v>
      </c>
    </row>
    <row r="647" spans="1:52" ht="30" customHeight="1" x14ac:dyDescent="0.3">
      <c r="A647" s="19" t="s">
        <v>586</v>
      </c>
      <c r="B647" s="19" t="s">
        <v>52</v>
      </c>
      <c r="C647" s="19" t="s">
        <v>52</v>
      </c>
      <c r="D647" s="20"/>
      <c r="E647" s="22"/>
      <c r="F647" s="25">
        <f>TRUNC(SUMIF(N643:N646, N642, F643:F646),0)</f>
        <v>120</v>
      </c>
      <c r="G647" s="22"/>
      <c r="H647" s="25">
        <f>TRUNC(SUMIF(N643:N646, N642, H643:H646),0)</f>
        <v>2802</v>
      </c>
      <c r="I647" s="22"/>
      <c r="J647" s="25">
        <f>TRUNC(SUMIF(N643:N646, N642, J643:J646),0)</f>
        <v>0</v>
      </c>
      <c r="K647" s="22"/>
      <c r="L647" s="25">
        <f>F647+H647+J647</f>
        <v>2922</v>
      </c>
      <c r="M647" s="19" t="s">
        <v>52</v>
      </c>
      <c r="N647" s="1" t="s">
        <v>83</v>
      </c>
      <c r="O647" s="1" t="s">
        <v>83</v>
      </c>
      <c r="P647" s="1" t="s">
        <v>52</v>
      </c>
      <c r="Q647" s="1" t="s">
        <v>52</v>
      </c>
      <c r="R647" s="1" t="s">
        <v>52</v>
      </c>
      <c r="AV647" s="1" t="s">
        <v>52</v>
      </c>
      <c r="AW647" s="1" t="s">
        <v>52</v>
      </c>
      <c r="AX647" s="1" t="s">
        <v>52</v>
      </c>
      <c r="AY647" s="1" t="s">
        <v>52</v>
      </c>
      <c r="AZ647" s="1" t="s">
        <v>52</v>
      </c>
    </row>
    <row r="648" spans="1:52" ht="30" customHeight="1" x14ac:dyDescent="0.3">
      <c r="A648" s="20"/>
      <c r="B648" s="20"/>
      <c r="C648" s="20"/>
      <c r="D648" s="20"/>
      <c r="E648" s="22"/>
      <c r="F648" s="25"/>
      <c r="G648" s="22"/>
      <c r="H648" s="25"/>
      <c r="I648" s="22"/>
      <c r="J648" s="25"/>
      <c r="K648" s="22"/>
      <c r="L648" s="25"/>
      <c r="M648" s="20"/>
    </row>
    <row r="649" spans="1:52" ht="30" customHeight="1" x14ac:dyDescent="0.3">
      <c r="A649" s="16" t="s">
        <v>1449</v>
      </c>
      <c r="B649" s="17"/>
      <c r="C649" s="17"/>
      <c r="D649" s="17"/>
      <c r="E649" s="21"/>
      <c r="F649" s="24"/>
      <c r="G649" s="21"/>
      <c r="H649" s="24"/>
      <c r="I649" s="21"/>
      <c r="J649" s="24"/>
      <c r="K649" s="21"/>
      <c r="L649" s="24"/>
      <c r="M649" s="18"/>
      <c r="N649" s="1" t="s">
        <v>1069</v>
      </c>
    </row>
    <row r="650" spans="1:52" ht="30" customHeight="1" x14ac:dyDescent="0.3">
      <c r="A650" s="19" t="s">
        <v>1433</v>
      </c>
      <c r="B650" s="19" t="s">
        <v>1450</v>
      </c>
      <c r="C650" s="19" t="s">
        <v>714</v>
      </c>
      <c r="D650" s="20">
        <v>0.19700000000000001</v>
      </c>
      <c r="E650" s="22">
        <f>단가대비표!O71</f>
        <v>4194</v>
      </c>
      <c r="F650" s="25">
        <f>TRUNC(E650*D650,1)</f>
        <v>826.2</v>
      </c>
      <c r="G650" s="22">
        <f>단가대비표!P71</f>
        <v>0</v>
      </c>
      <c r="H650" s="25">
        <f>TRUNC(G650*D650,1)</f>
        <v>0</v>
      </c>
      <c r="I650" s="22">
        <f>단가대비표!V71</f>
        <v>0</v>
      </c>
      <c r="J650" s="25">
        <f>TRUNC(I650*D650,1)</f>
        <v>0</v>
      </c>
      <c r="K650" s="22">
        <f>TRUNC(E650+G650+I650,1)</f>
        <v>4194</v>
      </c>
      <c r="L650" s="25">
        <f>TRUNC(F650+H650+J650,1)</f>
        <v>826.2</v>
      </c>
      <c r="M650" s="19" t="s">
        <v>52</v>
      </c>
      <c r="N650" s="1" t="s">
        <v>1069</v>
      </c>
      <c r="O650" s="1" t="s">
        <v>1451</v>
      </c>
      <c r="P650" s="1" t="s">
        <v>65</v>
      </c>
      <c r="Q650" s="1" t="s">
        <v>65</v>
      </c>
      <c r="R650" s="1" t="s">
        <v>64</v>
      </c>
      <c r="AV650" s="1" t="s">
        <v>52</v>
      </c>
      <c r="AW650" s="1" t="s">
        <v>1452</v>
      </c>
      <c r="AX650" s="1" t="s">
        <v>52</v>
      </c>
      <c r="AY650" s="1" t="s">
        <v>52</v>
      </c>
      <c r="AZ650" s="1" t="s">
        <v>52</v>
      </c>
    </row>
    <row r="651" spans="1:52" ht="30" customHeight="1" x14ac:dyDescent="0.3">
      <c r="A651" s="19" t="s">
        <v>586</v>
      </c>
      <c r="B651" s="19" t="s">
        <v>52</v>
      </c>
      <c r="C651" s="19" t="s">
        <v>52</v>
      </c>
      <c r="D651" s="20"/>
      <c r="E651" s="22"/>
      <c r="F651" s="25">
        <f>TRUNC(SUMIF(N650:N650, N649, F650:F650),0)</f>
        <v>826</v>
      </c>
      <c r="G651" s="22"/>
      <c r="H651" s="25">
        <f>TRUNC(SUMIF(N650:N650, N649, H650:H650),0)</f>
        <v>0</v>
      </c>
      <c r="I651" s="22"/>
      <c r="J651" s="25">
        <f>TRUNC(SUMIF(N650:N650, N649, J650:J650),0)</f>
        <v>0</v>
      </c>
      <c r="K651" s="22"/>
      <c r="L651" s="25">
        <f>F651+H651+J651</f>
        <v>826</v>
      </c>
      <c r="M651" s="19" t="s">
        <v>52</v>
      </c>
      <c r="N651" s="1" t="s">
        <v>83</v>
      </c>
      <c r="O651" s="1" t="s">
        <v>83</v>
      </c>
      <c r="P651" s="1" t="s">
        <v>52</v>
      </c>
      <c r="Q651" s="1" t="s">
        <v>52</v>
      </c>
      <c r="R651" s="1" t="s">
        <v>52</v>
      </c>
      <c r="AV651" s="1" t="s">
        <v>52</v>
      </c>
      <c r="AW651" s="1" t="s">
        <v>52</v>
      </c>
      <c r="AX651" s="1" t="s">
        <v>52</v>
      </c>
      <c r="AY651" s="1" t="s">
        <v>52</v>
      </c>
      <c r="AZ651" s="1" t="s">
        <v>52</v>
      </c>
    </row>
    <row r="652" spans="1:52" ht="30" customHeight="1" x14ac:dyDescent="0.3">
      <c r="A652" s="20"/>
      <c r="B652" s="20"/>
      <c r="C652" s="20"/>
      <c r="D652" s="20"/>
      <c r="E652" s="22"/>
      <c r="F652" s="25"/>
      <c r="G652" s="22"/>
      <c r="H652" s="25"/>
      <c r="I652" s="22"/>
      <c r="J652" s="25"/>
      <c r="K652" s="22"/>
      <c r="L652" s="25"/>
      <c r="M652" s="20"/>
    </row>
    <row r="653" spans="1:52" ht="30" customHeight="1" x14ac:dyDescent="0.3">
      <c r="A653" s="16" t="s">
        <v>1453</v>
      </c>
      <c r="B653" s="17"/>
      <c r="C653" s="17"/>
      <c r="D653" s="17"/>
      <c r="E653" s="21"/>
      <c r="F653" s="24"/>
      <c r="G653" s="21"/>
      <c r="H653" s="24"/>
      <c r="I653" s="21"/>
      <c r="J653" s="24"/>
      <c r="K653" s="21"/>
      <c r="L653" s="24"/>
      <c r="M653" s="18"/>
      <c r="N653" s="1" t="s">
        <v>1077</v>
      </c>
    </row>
    <row r="654" spans="1:52" ht="30" customHeight="1" x14ac:dyDescent="0.3">
      <c r="A654" s="19" t="s">
        <v>1420</v>
      </c>
      <c r="B654" s="19" t="s">
        <v>1443</v>
      </c>
      <c r="C654" s="19" t="s">
        <v>619</v>
      </c>
      <c r="D654" s="20">
        <v>0.45300000000000001</v>
      </c>
      <c r="E654" s="22">
        <f>단가대비표!O69</f>
        <v>728</v>
      </c>
      <c r="F654" s="25">
        <f>TRUNC(E654*D654,1)</f>
        <v>329.7</v>
      </c>
      <c r="G654" s="22">
        <f>단가대비표!P69</f>
        <v>0</v>
      </c>
      <c r="H654" s="25">
        <f>TRUNC(G654*D654,1)</f>
        <v>0</v>
      </c>
      <c r="I654" s="22">
        <f>단가대비표!V69</f>
        <v>0</v>
      </c>
      <c r="J654" s="25">
        <f>TRUNC(I654*D654,1)</f>
        <v>0</v>
      </c>
      <c r="K654" s="22">
        <f t="shared" ref="K654:L657" si="100">TRUNC(E654+G654+I654,1)</f>
        <v>728</v>
      </c>
      <c r="L654" s="25">
        <f t="shared" si="100"/>
        <v>329.7</v>
      </c>
      <c r="M654" s="19" t="s">
        <v>52</v>
      </c>
      <c r="N654" s="1" t="s">
        <v>1077</v>
      </c>
      <c r="O654" s="1" t="s">
        <v>1444</v>
      </c>
      <c r="P654" s="1" t="s">
        <v>65</v>
      </c>
      <c r="Q654" s="1" t="s">
        <v>65</v>
      </c>
      <c r="R654" s="1" t="s">
        <v>64</v>
      </c>
      <c r="AV654" s="1" t="s">
        <v>52</v>
      </c>
      <c r="AW654" s="1" t="s">
        <v>1455</v>
      </c>
      <c r="AX654" s="1" t="s">
        <v>52</v>
      </c>
      <c r="AY654" s="1" t="s">
        <v>52</v>
      </c>
      <c r="AZ654" s="1" t="s">
        <v>52</v>
      </c>
    </row>
    <row r="655" spans="1:52" ht="30" customHeight="1" x14ac:dyDescent="0.3">
      <c r="A655" s="19" t="s">
        <v>1425</v>
      </c>
      <c r="B655" s="19" t="s">
        <v>607</v>
      </c>
      <c r="C655" s="19" t="s">
        <v>608</v>
      </c>
      <c r="D655" s="20">
        <v>3.5000000000000003E-2</v>
      </c>
      <c r="E655" s="22">
        <f>단가대비표!O105</f>
        <v>0</v>
      </c>
      <c r="F655" s="25">
        <f>TRUNC(E655*D655,1)</f>
        <v>0</v>
      </c>
      <c r="G655" s="22">
        <f>단가대비표!P105</f>
        <v>263017</v>
      </c>
      <c r="H655" s="25">
        <f>TRUNC(G655*D655,1)</f>
        <v>9205.5</v>
      </c>
      <c r="I655" s="22">
        <f>단가대비표!V105</f>
        <v>0</v>
      </c>
      <c r="J655" s="25">
        <f>TRUNC(I655*D655,1)</f>
        <v>0</v>
      </c>
      <c r="K655" s="22">
        <f t="shared" si="100"/>
        <v>263017</v>
      </c>
      <c r="L655" s="25">
        <f t="shared" si="100"/>
        <v>9205.5</v>
      </c>
      <c r="M655" s="19" t="s">
        <v>52</v>
      </c>
      <c r="N655" s="1" t="s">
        <v>1077</v>
      </c>
      <c r="O655" s="1" t="s">
        <v>1426</v>
      </c>
      <c r="P655" s="1" t="s">
        <v>65</v>
      </c>
      <c r="Q655" s="1" t="s">
        <v>65</v>
      </c>
      <c r="R655" s="1" t="s">
        <v>64</v>
      </c>
      <c r="V655">
        <v>1</v>
      </c>
      <c r="AV655" s="1" t="s">
        <v>52</v>
      </c>
      <c r="AW655" s="1" t="s">
        <v>1456</v>
      </c>
      <c r="AX655" s="1" t="s">
        <v>52</v>
      </c>
      <c r="AY655" s="1" t="s">
        <v>52</v>
      </c>
      <c r="AZ655" s="1" t="s">
        <v>52</v>
      </c>
    </row>
    <row r="656" spans="1:52" ht="30" customHeight="1" x14ac:dyDescent="0.3">
      <c r="A656" s="19" t="s">
        <v>606</v>
      </c>
      <c r="B656" s="19" t="s">
        <v>607</v>
      </c>
      <c r="C656" s="19" t="s">
        <v>608</v>
      </c>
      <c r="D656" s="20">
        <v>0.01</v>
      </c>
      <c r="E656" s="22">
        <f>단가대비표!O91</f>
        <v>0</v>
      </c>
      <c r="F656" s="25">
        <f>TRUNC(E656*D656,1)</f>
        <v>0</v>
      </c>
      <c r="G656" s="22">
        <f>단가대비표!P91</f>
        <v>172068</v>
      </c>
      <c r="H656" s="25">
        <f>TRUNC(G656*D656,1)</f>
        <v>1720.6</v>
      </c>
      <c r="I656" s="22">
        <f>단가대비표!V91</f>
        <v>0</v>
      </c>
      <c r="J656" s="25">
        <f>TRUNC(I656*D656,1)</f>
        <v>0</v>
      </c>
      <c r="K656" s="22">
        <f t="shared" si="100"/>
        <v>172068</v>
      </c>
      <c r="L656" s="25">
        <f t="shared" si="100"/>
        <v>1720.6</v>
      </c>
      <c r="M656" s="19" t="s">
        <v>52</v>
      </c>
      <c r="N656" s="1" t="s">
        <v>1077</v>
      </c>
      <c r="O656" s="1" t="s">
        <v>609</v>
      </c>
      <c r="P656" s="1" t="s">
        <v>65</v>
      </c>
      <c r="Q656" s="1" t="s">
        <v>65</v>
      </c>
      <c r="R656" s="1" t="s">
        <v>64</v>
      </c>
      <c r="V656">
        <v>1</v>
      </c>
      <c r="AV656" s="1" t="s">
        <v>52</v>
      </c>
      <c r="AW656" s="1" t="s">
        <v>1457</v>
      </c>
      <c r="AX656" s="1" t="s">
        <v>52</v>
      </c>
      <c r="AY656" s="1" t="s">
        <v>52</v>
      </c>
      <c r="AZ656" s="1" t="s">
        <v>52</v>
      </c>
    </row>
    <row r="657" spans="1:52" ht="30" customHeight="1" x14ac:dyDescent="0.3">
      <c r="A657" s="19" t="s">
        <v>1429</v>
      </c>
      <c r="B657" s="19" t="s">
        <v>1255</v>
      </c>
      <c r="C657" s="19" t="s">
        <v>429</v>
      </c>
      <c r="D657" s="20">
        <v>1</v>
      </c>
      <c r="E657" s="22">
        <f>TRUNC(SUMIF(V654:V657, RIGHTB(O657, 1), H654:H657)*U657, 2)</f>
        <v>437.04</v>
      </c>
      <c r="F657" s="25">
        <f>TRUNC(E657*D657,1)</f>
        <v>437</v>
      </c>
      <c r="G657" s="22">
        <v>0</v>
      </c>
      <c r="H657" s="25">
        <f>TRUNC(G657*D657,1)</f>
        <v>0</v>
      </c>
      <c r="I657" s="22">
        <v>0</v>
      </c>
      <c r="J657" s="25">
        <f>TRUNC(I657*D657,1)</f>
        <v>0</v>
      </c>
      <c r="K657" s="22">
        <f t="shared" si="100"/>
        <v>437</v>
      </c>
      <c r="L657" s="25">
        <f t="shared" si="100"/>
        <v>437</v>
      </c>
      <c r="M657" s="19" t="s">
        <v>52</v>
      </c>
      <c r="N657" s="1" t="s">
        <v>1077</v>
      </c>
      <c r="O657" s="1" t="s">
        <v>653</v>
      </c>
      <c r="P657" s="1" t="s">
        <v>65</v>
      </c>
      <c r="Q657" s="1" t="s">
        <v>65</v>
      </c>
      <c r="R657" s="1" t="s">
        <v>65</v>
      </c>
      <c r="S657">
        <v>1</v>
      </c>
      <c r="T657">
        <v>0</v>
      </c>
      <c r="U657">
        <v>0.04</v>
      </c>
      <c r="AV657" s="1" t="s">
        <v>52</v>
      </c>
      <c r="AW657" s="1" t="s">
        <v>1458</v>
      </c>
      <c r="AX657" s="1" t="s">
        <v>52</v>
      </c>
      <c r="AY657" s="1" t="s">
        <v>52</v>
      </c>
      <c r="AZ657" s="1" t="s">
        <v>52</v>
      </c>
    </row>
    <row r="658" spans="1:52" ht="30" customHeight="1" x14ac:dyDescent="0.3">
      <c r="A658" s="19" t="s">
        <v>586</v>
      </c>
      <c r="B658" s="19" t="s">
        <v>52</v>
      </c>
      <c r="C658" s="19" t="s">
        <v>52</v>
      </c>
      <c r="D658" s="20"/>
      <c r="E658" s="22"/>
      <c r="F658" s="25">
        <f>TRUNC(SUMIF(N654:N657, N653, F654:F657),0)</f>
        <v>766</v>
      </c>
      <c r="G658" s="22"/>
      <c r="H658" s="25">
        <f>TRUNC(SUMIF(N654:N657, N653, H654:H657),0)</f>
        <v>10926</v>
      </c>
      <c r="I658" s="22"/>
      <c r="J658" s="25">
        <f>TRUNC(SUMIF(N654:N657, N653, J654:J657),0)</f>
        <v>0</v>
      </c>
      <c r="K658" s="22"/>
      <c r="L658" s="25">
        <f>F658+H658+J658</f>
        <v>11692</v>
      </c>
      <c r="M658" s="19" t="s">
        <v>52</v>
      </c>
      <c r="N658" s="1" t="s">
        <v>83</v>
      </c>
      <c r="O658" s="1" t="s">
        <v>83</v>
      </c>
      <c r="P658" s="1" t="s">
        <v>52</v>
      </c>
      <c r="Q658" s="1" t="s">
        <v>52</v>
      </c>
      <c r="R658" s="1" t="s">
        <v>52</v>
      </c>
      <c r="AV658" s="1" t="s">
        <v>52</v>
      </c>
      <c r="AW658" s="1" t="s">
        <v>52</v>
      </c>
      <c r="AX658" s="1" t="s">
        <v>52</v>
      </c>
      <c r="AY658" s="1" t="s">
        <v>52</v>
      </c>
      <c r="AZ658" s="1" t="s">
        <v>52</v>
      </c>
    </row>
    <row r="659" spans="1:52" ht="30" customHeight="1" x14ac:dyDescent="0.3">
      <c r="A659" s="20"/>
      <c r="B659" s="20"/>
      <c r="C659" s="20"/>
      <c r="D659" s="20"/>
      <c r="E659" s="22"/>
      <c r="F659" s="25"/>
      <c r="G659" s="22"/>
      <c r="H659" s="25"/>
      <c r="I659" s="22"/>
      <c r="J659" s="25"/>
      <c r="K659" s="22"/>
      <c r="L659" s="25"/>
      <c r="M659" s="20"/>
    </row>
    <row r="660" spans="1:52" ht="30" customHeight="1" x14ac:dyDescent="0.3">
      <c r="A660" s="16" t="s">
        <v>1459</v>
      </c>
      <c r="B660" s="17"/>
      <c r="C660" s="17"/>
      <c r="D660" s="17"/>
      <c r="E660" s="21"/>
      <c r="F660" s="24"/>
      <c r="G660" s="21"/>
      <c r="H660" s="24"/>
      <c r="I660" s="21"/>
      <c r="J660" s="24"/>
      <c r="K660" s="21"/>
      <c r="L660" s="24"/>
      <c r="M660" s="18"/>
      <c r="N660" s="1" t="s">
        <v>1090</v>
      </c>
    </row>
    <row r="661" spans="1:52" ht="30" customHeight="1" x14ac:dyDescent="0.3">
      <c r="A661" s="19" t="s">
        <v>1087</v>
      </c>
      <c r="B661" s="19" t="s">
        <v>1088</v>
      </c>
      <c r="C661" s="19" t="s">
        <v>61</v>
      </c>
      <c r="D661" s="20">
        <v>0.25</v>
      </c>
      <c r="E661" s="22">
        <f>단가대비표!O8</f>
        <v>0</v>
      </c>
      <c r="F661" s="25">
        <f>TRUNC(E661*D661,1)</f>
        <v>0</v>
      </c>
      <c r="G661" s="22">
        <f>단가대비표!P8</f>
        <v>0</v>
      </c>
      <c r="H661" s="25">
        <f>TRUNC(G661*D661,1)</f>
        <v>0</v>
      </c>
      <c r="I661" s="22">
        <f>단가대비표!V8</f>
        <v>1375</v>
      </c>
      <c r="J661" s="25">
        <f>TRUNC(I661*D661,1)</f>
        <v>343.7</v>
      </c>
      <c r="K661" s="22">
        <f>TRUNC(E661+G661+I661,1)</f>
        <v>1375</v>
      </c>
      <c r="L661" s="25">
        <f>TRUNC(F661+H661+J661,1)</f>
        <v>343.7</v>
      </c>
      <c r="M661" s="19" t="s">
        <v>1193</v>
      </c>
      <c r="N661" s="1" t="s">
        <v>1090</v>
      </c>
      <c r="O661" s="1" t="s">
        <v>1461</v>
      </c>
      <c r="P661" s="1" t="s">
        <v>65</v>
      </c>
      <c r="Q661" s="1" t="s">
        <v>65</v>
      </c>
      <c r="R661" s="1" t="s">
        <v>64</v>
      </c>
      <c r="AV661" s="1" t="s">
        <v>52</v>
      </c>
      <c r="AW661" s="1" t="s">
        <v>1462</v>
      </c>
      <c r="AX661" s="1" t="s">
        <v>52</v>
      </c>
      <c r="AY661" s="1" t="s">
        <v>52</v>
      </c>
      <c r="AZ661" s="1" t="s">
        <v>52</v>
      </c>
    </row>
    <row r="662" spans="1:52" ht="30" customHeight="1" x14ac:dyDescent="0.3">
      <c r="A662" s="19" t="s">
        <v>586</v>
      </c>
      <c r="B662" s="19" t="s">
        <v>52</v>
      </c>
      <c r="C662" s="19" t="s">
        <v>52</v>
      </c>
      <c r="D662" s="20"/>
      <c r="E662" s="22"/>
      <c r="F662" s="25">
        <f>TRUNC(SUMIF(N661:N661, N660, F661:F661),0)</f>
        <v>0</v>
      </c>
      <c r="G662" s="22"/>
      <c r="H662" s="25">
        <f>TRUNC(SUMIF(N661:N661, N660, H661:H661),0)</f>
        <v>0</v>
      </c>
      <c r="I662" s="22"/>
      <c r="J662" s="25">
        <f>TRUNC(SUMIF(N661:N661, N660, J661:J661),0)</f>
        <v>343</v>
      </c>
      <c r="K662" s="22"/>
      <c r="L662" s="25">
        <f>F662+H662+J662</f>
        <v>343</v>
      </c>
      <c r="M662" s="19" t="s">
        <v>52</v>
      </c>
      <c r="N662" s="1" t="s">
        <v>83</v>
      </c>
      <c r="O662" s="1" t="s">
        <v>83</v>
      </c>
      <c r="P662" s="1" t="s">
        <v>52</v>
      </c>
      <c r="Q662" s="1" t="s">
        <v>52</v>
      </c>
      <c r="R662" s="1" t="s">
        <v>52</v>
      </c>
      <c r="AV662" s="1" t="s">
        <v>52</v>
      </c>
      <c r="AW662" s="1" t="s">
        <v>52</v>
      </c>
      <c r="AX662" s="1" t="s">
        <v>52</v>
      </c>
      <c r="AY662" s="1" t="s">
        <v>52</v>
      </c>
      <c r="AZ662" s="1" t="s">
        <v>52</v>
      </c>
    </row>
    <row r="663" spans="1:52" ht="30" customHeight="1" x14ac:dyDescent="0.3">
      <c r="A663" s="20"/>
      <c r="B663" s="20"/>
      <c r="C663" s="20"/>
      <c r="D663" s="20"/>
      <c r="E663" s="22"/>
      <c r="F663" s="25"/>
      <c r="G663" s="22"/>
      <c r="H663" s="25"/>
      <c r="I663" s="22"/>
      <c r="J663" s="25"/>
      <c r="K663" s="22"/>
      <c r="L663" s="25"/>
      <c r="M663" s="20"/>
    </row>
    <row r="664" spans="1:52" ht="30" customHeight="1" x14ac:dyDescent="0.3">
      <c r="A664" s="16" t="s">
        <v>1463</v>
      </c>
      <c r="B664" s="17"/>
      <c r="C664" s="17"/>
      <c r="D664" s="17"/>
      <c r="E664" s="21"/>
      <c r="F664" s="24"/>
      <c r="G664" s="21"/>
      <c r="H664" s="24"/>
      <c r="I664" s="21"/>
      <c r="J664" s="24"/>
      <c r="K664" s="21"/>
      <c r="L664" s="24"/>
      <c r="M664" s="18"/>
      <c r="N664" s="1" t="s">
        <v>1098</v>
      </c>
    </row>
    <row r="665" spans="1:52" ht="30" customHeight="1" x14ac:dyDescent="0.3">
      <c r="A665" s="19" t="s">
        <v>1241</v>
      </c>
      <c r="B665" s="19" t="s">
        <v>607</v>
      </c>
      <c r="C665" s="19" t="s">
        <v>608</v>
      </c>
      <c r="D665" s="20">
        <v>3</v>
      </c>
      <c r="E665" s="22">
        <f>단가대비표!O97</f>
        <v>0</v>
      </c>
      <c r="F665" s="25">
        <f>TRUNC(E665*D665,1)</f>
        <v>0</v>
      </c>
      <c r="G665" s="22">
        <f>단가대비표!P97</f>
        <v>282536</v>
      </c>
      <c r="H665" s="25">
        <f>TRUNC(G665*D665,1)</f>
        <v>847608</v>
      </c>
      <c r="I665" s="22">
        <f>단가대비표!V97</f>
        <v>0</v>
      </c>
      <c r="J665" s="25">
        <f>TRUNC(I665*D665,1)</f>
        <v>0</v>
      </c>
      <c r="K665" s="22">
        <f t="shared" ref="K665:L668" si="101">TRUNC(E665+G665+I665,1)</f>
        <v>282536</v>
      </c>
      <c r="L665" s="25">
        <f t="shared" si="101"/>
        <v>847608</v>
      </c>
      <c r="M665" s="19" t="s">
        <v>52</v>
      </c>
      <c r="N665" s="1" t="s">
        <v>1098</v>
      </c>
      <c r="O665" s="1" t="s">
        <v>1242</v>
      </c>
      <c r="P665" s="1" t="s">
        <v>65</v>
      </c>
      <c r="Q665" s="1" t="s">
        <v>65</v>
      </c>
      <c r="R665" s="1" t="s">
        <v>64</v>
      </c>
      <c r="AV665" s="1" t="s">
        <v>52</v>
      </c>
      <c r="AW665" s="1" t="s">
        <v>1465</v>
      </c>
      <c r="AX665" s="1" t="s">
        <v>52</v>
      </c>
      <c r="AY665" s="1" t="s">
        <v>52</v>
      </c>
      <c r="AZ665" s="1" t="s">
        <v>52</v>
      </c>
    </row>
    <row r="666" spans="1:52" ht="30" customHeight="1" x14ac:dyDescent="0.3">
      <c r="A666" s="19" t="s">
        <v>606</v>
      </c>
      <c r="B666" s="19" t="s">
        <v>607</v>
      </c>
      <c r="C666" s="19" t="s">
        <v>608</v>
      </c>
      <c r="D666" s="20">
        <v>2</v>
      </c>
      <c r="E666" s="22">
        <f>단가대비표!O91</f>
        <v>0</v>
      </c>
      <c r="F666" s="25">
        <f>TRUNC(E666*D666,1)</f>
        <v>0</v>
      </c>
      <c r="G666" s="22">
        <f>단가대비표!P91</f>
        <v>172068</v>
      </c>
      <c r="H666" s="25">
        <f>TRUNC(G666*D666,1)</f>
        <v>344136</v>
      </c>
      <c r="I666" s="22">
        <f>단가대비표!V91</f>
        <v>0</v>
      </c>
      <c r="J666" s="25">
        <f>TRUNC(I666*D666,1)</f>
        <v>0</v>
      </c>
      <c r="K666" s="22">
        <f t="shared" si="101"/>
        <v>172068</v>
      </c>
      <c r="L666" s="25">
        <f t="shared" si="101"/>
        <v>344136</v>
      </c>
      <c r="M666" s="19" t="s">
        <v>52</v>
      </c>
      <c r="N666" s="1" t="s">
        <v>1098</v>
      </c>
      <c r="O666" s="1" t="s">
        <v>609</v>
      </c>
      <c r="P666" s="1" t="s">
        <v>65</v>
      </c>
      <c r="Q666" s="1" t="s">
        <v>65</v>
      </c>
      <c r="R666" s="1" t="s">
        <v>64</v>
      </c>
      <c r="AV666" s="1" t="s">
        <v>52</v>
      </c>
      <c r="AW666" s="1" t="s">
        <v>1466</v>
      </c>
      <c r="AX666" s="1" t="s">
        <v>52</v>
      </c>
      <c r="AY666" s="1" t="s">
        <v>52</v>
      </c>
      <c r="AZ666" s="1" t="s">
        <v>52</v>
      </c>
    </row>
    <row r="667" spans="1:52" ht="30" customHeight="1" x14ac:dyDescent="0.3">
      <c r="A667" s="19" t="s">
        <v>1467</v>
      </c>
      <c r="B667" s="19" t="s">
        <v>1468</v>
      </c>
      <c r="C667" s="19" t="s">
        <v>1469</v>
      </c>
      <c r="D667" s="20">
        <v>0.98</v>
      </c>
      <c r="E667" s="22">
        <f>단가대비표!O20</f>
        <v>20000</v>
      </c>
      <c r="F667" s="25">
        <f>TRUNC(E667*D667,1)</f>
        <v>19600</v>
      </c>
      <c r="G667" s="22">
        <f>단가대비표!P20</f>
        <v>0</v>
      </c>
      <c r="H667" s="25">
        <f>TRUNC(G667*D667,1)</f>
        <v>0</v>
      </c>
      <c r="I667" s="22">
        <f>단가대비표!V20</f>
        <v>0</v>
      </c>
      <c r="J667" s="25">
        <f>TRUNC(I667*D667,1)</f>
        <v>0</v>
      </c>
      <c r="K667" s="22">
        <f t="shared" si="101"/>
        <v>20000</v>
      </c>
      <c r="L667" s="25">
        <f t="shared" si="101"/>
        <v>19600</v>
      </c>
      <c r="M667" s="19" t="s">
        <v>1470</v>
      </c>
      <c r="N667" s="1" t="s">
        <v>1098</v>
      </c>
      <c r="O667" s="1" t="s">
        <v>1471</v>
      </c>
      <c r="P667" s="1" t="s">
        <v>65</v>
      </c>
      <c r="Q667" s="1" t="s">
        <v>65</v>
      </c>
      <c r="R667" s="1" t="s">
        <v>64</v>
      </c>
      <c r="AV667" s="1" t="s">
        <v>52</v>
      </c>
      <c r="AW667" s="1" t="s">
        <v>1472</v>
      </c>
      <c r="AX667" s="1" t="s">
        <v>52</v>
      </c>
      <c r="AY667" s="1" t="s">
        <v>52</v>
      </c>
      <c r="AZ667" s="1" t="s">
        <v>52</v>
      </c>
    </row>
    <row r="668" spans="1:52" ht="30" customHeight="1" x14ac:dyDescent="0.3">
      <c r="A668" s="19" t="s">
        <v>1473</v>
      </c>
      <c r="B668" s="19" t="s">
        <v>1474</v>
      </c>
      <c r="C668" s="19" t="s">
        <v>619</v>
      </c>
      <c r="D668" s="20">
        <v>3.5</v>
      </c>
      <c r="E668" s="22">
        <f>단가대비표!O23</f>
        <v>15213</v>
      </c>
      <c r="F668" s="25">
        <f>TRUNC(E668*D668,1)</f>
        <v>53245.5</v>
      </c>
      <c r="G668" s="22">
        <f>단가대비표!P23</f>
        <v>0</v>
      </c>
      <c r="H668" s="25">
        <f>TRUNC(G668*D668,1)</f>
        <v>0</v>
      </c>
      <c r="I668" s="22">
        <f>단가대비표!V23</f>
        <v>0</v>
      </c>
      <c r="J668" s="25">
        <f>TRUNC(I668*D668,1)</f>
        <v>0</v>
      </c>
      <c r="K668" s="22">
        <f t="shared" si="101"/>
        <v>15213</v>
      </c>
      <c r="L668" s="25">
        <f t="shared" si="101"/>
        <v>53245.5</v>
      </c>
      <c r="M668" s="19" t="s">
        <v>52</v>
      </c>
      <c r="N668" s="1" t="s">
        <v>1098</v>
      </c>
      <c r="O668" s="1" t="s">
        <v>1475</v>
      </c>
      <c r="P668" s="1" t="s">
        <v>65</v>
      </c>
      <c r="Q668" s="1" t="s">
        <v>65</v>
      </c>
      <c r="R668" s="1" t="s">
        <v>64</v>
      </c>
      <c r="AV668" s="1" t="s">
        <v>52</v>
      </c>
      <c r="AW668" s="1" t="s">
        <v>1476</v>
      </c>
      <c r="AX668" s="1" t="s">
        <v>52</v>
      </c>
      <c r="AY668" s="1" t="s">
        <v>52</v>
      </c>
      <c r="AZ668" s="1" t="s">
        <v>52</v>
      </c>
    </row>
    <row r="669" spans="1:52" ht="30" customHeight="1" x14ac:dyDescent="0.3">
      <c r="A669" s="19" t="s">
        <v>586</v>
      </c>
      <c r="B669" s="19" t="s">
        <v>52</v>
      </c>
      <c r="C669" s="19" t="s">
        <v>52</v>
      </c>
      <c r="D669" s="20"/>
      <c r="E669" s="22"/>
      <c r="F669" s="25">
        <f>TRUNC(SUMIF(N665:N668, N664, F665:F668),0)</f>
        <v>72845</v>
      </c>
      <c r="G669" s="22"/>
      <c r="H669" s="25">
        <f>TRUNC(SUMIF(N665:N668, N664, H665:H668),0)</f>
        <v>1191744</v>
      </c>
      <c r="I669" s="22"/>
      <c r="J669" s="25">
        <f>TRUNC(SUMIF(N665:N668, N664, J665:J668),0)</f>
        <v>0</v>
      </c>
      <c r="K669" s="22"/>
      <c r="L669" s="25">
        <f>F669+H669+J669</f>
        <v>1264589</v>
      </c>
      <c r="M669" s="19" t="s">
        <v>52</v>
      </c>
      <c r="N669" s="1" t="s">
        <v>83</v>
      </c>
      <c r="O669" s="1" t="s">
        <v>83</v>
      </c>
      <c r="P669" s="1" t="s">
        <v>52</v>
      </c>
      <c r="Q669" s="1" t="s">
        <v>52</v>
      </c>
      <c r="R669" s="1" t="s">
        <v>52</v>
      </c>
      <c r="AV669" s="1" t="s">
        <v>52</v>
      </c>
      <c r="AW669" s="1" t="s">
        <v>52</v>
      </c>
      <c r="AX669" s="1" t="s">
        <v>52</v>
      </c>
      <c r="AY669" s="1" t="s">
        <v>52</v>
      </c>
      <c r="AZ669" s="1" t="s">
        <v>52</v>
      </c>
    </row>
    <row r="670" spans="1:52" ht="30" customHeight="1" x14ac:dyDescent="0.3">
      <c r="A670" s="20"/>
      <c r="B670" s="20"/>
      <c r="C670" s="20"/>
      <c r="D670" s="20"/>
      <c r="E670" s="22"/>
      <c r="F670" s="25"/>
      <c r="G670" s="22"/>
      <c r="H670" s="25"/>
      <c r="I670" s="22"/>
      <c r="J670" s="25"/>
      <c r="K670" s="22"/>
      <c r="L670" s="25"/>
      <c r="M670" s="20"/>
    </row>
    <row r="671" spans="1:52" ht="30" customHeight="1" x14ac:dyDescent="0.3">
      <c r="A671" s="16" t="s">
        <v>1477</v>
      </c>
      <c r="B671" s="17"/>
      <c r="C671" s="17"/>
      <c r="D671" s="17"/>
      <c r="E671" s="21"/>
      <c r="F671" s="24"/>
      <c r="G671" s="21"/>
      <c r="H671" s="24"/>
      <c r="I671" s="21"/>
      <c r="J671" s="24"/>
      <c r="K671" s="21"/>
      <c r="L671" s="24"/>
      <c r="M671" s="18"/>
      <c r="N671" s="1" t="s">
        <v>1104</v>
      </c>
    </row>
    <row r="672" spans="1:52" ht="30" customHeight="1" x14ac:dyDescent="0.3">
      <c r="A672" s="19" t="s">
        <v>1251</v>
      </c>
      <c r="B672" s="19" t="s">
        <v>607</v>
      </c>
      <c r="C672" s="19" t="s">
        <v>608</v>
      </c>
      <c r="D672" s="20">
        <v>3.5999999999999997E-2</v>
      </c>
      <c r="E672" s="22">
        <f>단가대비표!O101</f>
        <v>0</v>
      </c>
      <c r="F672" s="25">
        <f>TRUNC(E672*D672,1)</f>
        <v>0</v>
      </c>
      <c r="G672" s="22">
        <f>단가대비표!P101</f>
        <v>277642</v>
      </c>
      <c r="H672" s="25">
        <f>TRUNC(G672*D672,1)</f>
        <v>9995.1</v>
      </c>
      <c r="I672" s="22">
        <f>단가대비표!V101</f>
        <v>0</v>
      </c>
      <c r="J672" s="25">
        <f>TRUNC(I672*D672,1)</f>
        <v>0</v>
      </c>
      <c r="K672" s="22">
        <f>TRUNC(E672+G672+I672,1)</f>
        <v>277642</v>
      </c>
      <c r="L672" s="25">
        <f>TRUNC(F672+H672+J672,1)</f>
        <v>9995.1</v>
      </c>
      <c r="M672" s="19" t="s">
        <v>52</v>
      </c>
      <c r="N672" s="1" t="s">
        <v>1104</v>
      </c>
      <c r="O672" s="1" t="s">
        <v>1252</v>
      </c>
      <c r="P672" s="1" t="s">
        <v>65</v>
      </c>
      <c r="Q672" s="1" t="s">
        <v>65</v>
      </c>
      <c r="R672" s="1" t="s">
        <v>64</v>
      </c>
      <c r="AV672" s="1" t="s">
        <v>52</v>
      </c>
      <c r="AW672" s="1" t="s">
        <v>1479</v>
      </c>
      <c r="AX672" s="1" t="s">
        <v>52</v>
      </c>
      <c r="AY672" s="1" t="s">
        <v>52</v>
      </c>
      <c r="AZ672" s="1" t="s">
        <v>52</v>
      </c>
    </row>
    <row r="673" spans="1:52" ht="30" customHeight="1" x14ac:dyDescent="0.3">
      <c r="A673" s="19" t="s">
        <v>606</v>
      </c>
      <c r="B673" s="19" t="s">
        <v>607</v>
      </c>
      <c r="C673" s="19" t="s">
        <v>608</v>
      </c>
      <c r="D673" s="20">
        <v>0.03</v>
      </c>
      <c r="E673" s="22">
        <f>단가대비표!O91</f>
        <v>0</v>
      </c>
      <c r="F673" s="25">
        <f>TRUNC(E673*D673,1)</f>
        <v>0</v>
      </c>
      <c r="G673" s="22">
        <f>단가대비표!P91</f>
        <v>172068</v>
      </c>
      <c r="H673" s="25">
        <f>TRUNC(G673*D673,1)</f>
        <v>5162</v>
      </c>
      <c r="I673" s="22">
        <f>단가대비표!V91</f>
        <v>0</v>
      </c>
      <c r="J673" s="25">
        <f>TRUNC(I673*D673,1)</f>
        <v>0</v>
      </c>
      <c r="K673" s="22">
        <f>TRUNC(E673+G673+I673,1)</f>
        <v>172068</v>
      </c>
      <c r="L673" s="25">
        <f>TRUNC(F673+H673+J673,1)</f>
        <v>5162</v>
      </c>
      <c r="M673" s="19" t="s">
        <v>52</v>
      </c>
      <c r="N673" s="1" t="s">
        <v>1104</v>
      </c>
      <c r="O673" s="1" t="s">
        <v>609</v>
      </c>
      <c r="P673" s="1" t="s">
        <v>65</v>
      </c>
      <c r="Q673" s="1" t="s">
        <v>65</v>
      </c>
      <c r="R673" s="1" t="s">
        <v>64</v>
      </c>
      <c r="AV673" s="1" t="s">
        <v>52</v>
      </c>
      <c r="AW673" s="1" t="s">
        <v>1480</v>
      </c>
      <c r="AX673" s="1" t="s">
        <v>52</v>
      </c>
      <c r="AY673" s="1" t="s">
        <v>52</v>
      </c>
      <c r="AZ673" s="1" t="s">
        <v>52</v>
      </c>
    </row>
    <row r="674" spans="1:52" ht="30" customHeight="1" x14ac:dyDescent="0.3">
      <c r="A674" s="19" t="s">
        <v>586</v>
      </c>
      <c r="B674" s="19" t="s">
        <v>52</v>
      </c>
      <c r="C674" s="19" t="s">
        <v>52</v>
      </c>
      <c r="D674" s="20"/>
      <c r="E674" s="22"/>
      <c r="F674" s="25">
        <f>TRUNC(SUMIF(N672:N673, N671, F672:F673),0)</f>
        <v>0</v>
      </c>
      <c r="G674" s="22"/>
      <c r="H674" s="25">
        <f>TRUNC(SUMIF(N672:N673, N671, H672:H673),0)</f>
        <v>15157</v>
      </c>
      <c r="I674" s="22"/>
      <c r="J674" s="25">
        <f>TRUNC(SUMIF(N672:N673, N671, J672:J673),0)</f>
        <v>0</v>
      </c>
      <c r="K674" s="22"/>
      <c r="L674" s="25">
        <f>F674+H674+J674</f>
        <v>15157</v>
      </c>
      <c r="M674" s="19" t="s">
        <v>52</v>
      </c>
      <c r="N674" s="1" t="s">
        <v>83</v>
      </c>
      <c r="O674" s="1" t="s">
        <v>83</v>
      </c>
      <c r="P674" s="1" t="s">
        <v>52</v>
      </c>
      <c r="Q674" s="1" t="s">
        <v>52</v>
      </c>
      <c r="R674" s="1" t="s">
        <v>52</v>
      </c>
      <c r="AV674" s="1" t="s">
        <v>52</v>
      </c>
      <c r="AW674" s="1" t="s">
        <v>52</v>
      </c>
      <c r="AX674" s="1" t="s">
        <v>52</v>
      </c>
      <c r="AY674" s="1" t="s">
        <v>52</v>
      </c>
      <c r="AZ674" s="1" t="s">
        <v>52</v>
      </c>
    </row>
    <row r="675" spans="1:52" ht="30" customHeight="1" x14ac:dyDescent="0.3">
      <c r="A675" s="20"/>
      <c r="B675" s="20"/>
      <c r="C675" s="20"/>
      <c r="D675" s="20"/>
      <c r="E675" s="22"/>
      <c r="F675" s="25"/>
      <c r="G675" s="22"/>
      <c r="H675" s="25"/>
      <c r="I675" s="22"/>
      <c r="J675" s="25"/>
      <c r="K675" s="22"/>
      <c r="L675" s="25"/>
      <c r="M675" s="20"/>
    </row>
    <row r="676" spans="1:52" ht="30" customHeight="1" x14ac:dyDescent="0.3">
      <c r="A676" s="16" t="s">
        <v>1481</v>
      </c>
      <c r="B676" s="17"/>
      <c r="C676" s="17"/>
      <c r="D676" s="17"/>
      <c r="E676" s="21"/>
      <c r="F676" s="24"/>
      <c r="G676" s="21"/>
      <c r="H676" s="24"/>
      <c r="I676" s="21"/>
      <c r="J676" s="24"/>
      <c r="K676" s="21"/>
      <c r="L676" s="24"/>
      <c r="M676" s="18"/>
      <c r="N676" s="1" t="s">
        <v>1482</v>
      </c>
    </row>
    <row r="677" spans="1:52" ht="30" customHeight="1" x14ac:dyDescent="0.3">
      <c r="A677" s="19" t="s">
        <v>1483</v>
      </c>
      <c r="B677" s="19" t="s">
        <v>1484</v>
      </c>
      <c r="C677" s="19" t="s">
        <v>61</v>
      </c>
      <c r="D677" s="20">
        <v>0.29670000000000002</v>
      </c>
      <c r="E677" s="22">
        <f>단가대비표!O6</f>
        <v>0</v>
      </c>
      <c r="F677" s="25">
        <f>TRUNC(E677*D677,1)</f>
        <v>0</v>
      </c>
      <c r="G677" s="22">
        <f>단가대비표!P6</f>
        <v>0</v>
      </c>
      <c r="H677" s="25">
        <f>TRUNC(G677*D677,1)</f>
        <v>0</v>
      </c>
      <c r="I677" s="22">
        <f>단가대비표!V6</f>
        <v>21982</v>
      </c>
      <c r="J677" s="25">
        <f>TRUNC(I677*D677,1)</f>
        <v>6522</v>
      </c>
      <c r="K677" s="22">
        <f t="shared" ref="K677:L680" si="102">TRUNC(E677+G677+I677,1)</f>
        <v>21982</v>
      </c>
      <c r="L677" s="25">
        <f t="shared" si="102"/>
        <v>6522</v>
      </c>
      <c r="M677" s="19" t="s">
        <v>1193</v>
      </c>
      <c r="N677" s="1" t="s">
        <v>1482</v>
      </c>
      <c r="O677" s="1" t="s">
        <v>1487</v>
      </c>
      <c r="P677" s="1" t="s">
        <v>65</v>
      </c>
      <c r="Q677" s="1" t="s">
        <v>65</v>
      </c>
      <c r="R677" s="1" t="s">
        <v>64</v>
      </c>
      <c r="AV677" s="1" t="s">
        <v>52</v>
      </c>
      <c r="AW677" s="1" t="s">
        <v>1488</v>
      </c>
      <c r="AX677" s="1" t="s">
        <v>52</v>
      </c>
      <c r="AY677" s="1" t="s">
        <v>52</v>
      </c>
      <c r="AZ677" s="1" t="s">
        <v>52</v>
      </c>
    </row>
    <row r="678" spans="1:52" ht="30" customHeight="1" x14ac:dyDescent="0.3">
      <c r="A678" s="19" t="s">
        <v>1196</v>
      </c>
      <c r="B678" s="19" t="s">
        <v>1197</v>
      </c>
      <c r="C678" s="19" t="s">
        <v>714</v>
      </c>
      <c r="D678" s="20">
        <v>2.9</v>
      </c>
      <c r="E678" s="22">
        <f>단가대비표!O22</f>
        <v>1334</v>
      </c>
      <c r="F678" s="25">
        <f>TRUNC(E678*D678,1)</f>
        <v>3868.6</v>
      </c>
      <c r="G678" s="22">
        <f>단가대비표!P22</f>
        <v>0</v>
      </c>
      <c r="H678" s="25">
        <f>TRUNC(G678*D678,1)</f>
        <v>0</v>
      </c>
      <c r="I678" s="22">
        <f>단가대비표!V22</f>
        <v>0</v>
      </c>
      <c r="J678" s="25">
        <f>TRUNC(I678*D678,1)</f>
        <v>0</v>
      </c>
      <c r="K678" s="22">
        <f t="shared" si="102"/>
        <v>1334</v>
      </c>
      <c r="L678" s="25">
        <f t="shared" si="102"/>
        <v>3868.6</v>
      </c>
      <c r="M678" s="19" t="s">
        <v>52</v>
      </c>
      <c r="N678" s="1" t="s">
        <v>1482</v>
      </c>
      <c r="O678" s="1" t="s">
        <v>1198</v>
      </c>
      <c r="P678" s="1" t="s">
        <v>65</v>
      </c>
      <c r="Q678" s="1" t="s">
        <v>65</v>
      </c>
      <c r="R678" s="1" t="s">
        <v>64</v>
      </c>
      <c r="V678">
        <v>1</v>
      </c>
      <c r="AV678" s="1" t="s">
        <v>52</v>
      </c>
      <c r="AW678" s="1" t="s">
        <v>1489</v>
      </c>
      <c r="AX678" s="1" t="s">
        <v>52</v>
      </c>
      <c r="AY678" s="1" t="s">
        <v>52</v>
      </c>
      <c r="AZ678" s="1" t="s">
        <v>52</v>
      </c>
    </row>
    <row r="679" spans="1:52" ht="30" customHeight="1" x14ac:dyDescent="0.3">
      <c r="A679" s="19" t="s">
        <v>765</v>
      </c>
      <c r="B679" s="19" t="s">
        <v>1490</v>
      </c>
      <c r="C679" s="19" t="s">
        <v>429</v>
      </c>
      <c r="D679" s="20">
        <v>1</v>
      </c>
      <c r="E679" s="22">
        <f>TRUNC(SUMIF(V677:V680, RIGHTB(O679, 1), F677:F680)*U679, 2)</f>
        <v>1470.06</v>
      </c>
      <c r="F679" s="25">
        <f>TRUNC(E679*D679,1)</f>
        <v>1470</v>
      </c>
      <c r="G679" s="22">
        <v>0</v>
      </c>
      <c r="H679" s="25">
        <f>TRUNC(G679*D679,1)</f>
        <v>0</v>
      </c>
      <c r="I679" s="22">
        <v>0</v>
      </c>
      <c r="J679" s="25">
        <f>TRUNC(I679*D679,1)</f>
        <v>0</v>
      </c>
      <c r="K679" s="22">
        <f t="shared" si="102"/>
        <v>1470</v>
      </c>
      <c r="L679" s="25">
        <f t="shared" si="102"/>
        <v>1470</v>
      </c>
      <c r="M679" s="19" t="s">
        <v>52</v>
      </c>
      <c r="N679" s="1" t="s">
        <v>1482</v>
      </c>
      <c r="O679" s="1" t="s">
        <v>653</v>
      </c>
      <c r="P679" s="1" t="s">
        <v>65</v>
      </c>
      <c r="Q679" s="1" t="s">
        <v>65</v>
      </c>
      <c r="R679" s="1" t="s">
        <v>65</v>
      </c>
      <c r="S679">
        <v>0</v>
      </c>
      <c r="T679">
        <v>0</v>
      </c>
      <c r="U679">
        <v>0.38</v>
      </c>
      <c r="AV679" s="1" t="s">
        <v>52</v>
      </c>
      <c r="AW679" s="1" t="s">
        <v>1491</v>
      </c>
      <c r="AX679" s="1" t="s">
        <v>52</v>
      </c>
      <c r="AY679" s="1" t="s">
        <v>52</v>
      </c>
      <c r="AZ679" s="1" t="s">
        <v>52</v>
      </c>
    </row>
    <row r="680" spans="1:52" ht="30" customHeight="1" x14ac:dyDescent="0.3">
      <c r="A680" s="19" t="s">
        <v>1212</v>
      </c>
      <c r="B680" s="19" t="s">
        <v>607</v>
      </c>
      <c r="C680" s="19" t="s">
        <v>608</v>
      </c>
      <c r="D680" s="20">
        <v>1</v>
      </c>
      <c r="E680" s="22">
        <f>TRUNC(단가대비표!O109*1/8*16/12*25/20, 1)</f>
        <v>0</v>
      </c>
      <c r="F680" s="25">
        <f>TRUNC(E680*D680,1)</f>
        <v>0</v>
      </c>
      <c r="G680" s="22">
        <f>TRUNC(단가대비표!P109*1/8*16/12*25/20, 1)</f>
        <v>49778.3</v>
      </c>
      <c r="H680" s="25">
        <f>TRUNC(G680*D680,1)</f>
        <v>49778.3</v>
      </c>
      <c r="I680" s="22">
        <f>TRUNC(단가대비표!V109*1/8*16/12*25/20, 1)</f>
        <v>0</v>
      </c>
      <c r="J680" s="25">
        <f>TRUNC(I680*D680,1)</f>
        <v>0</v>
      </c>
      <c r="K680" s="22">
        <f t="shared" si="102"/>
        <v>49778.3</v>
      </c>
      <c r="L680" s="25">
        <f t="shared" si="102"/>
        <v>49778.3</v>
      </c>
      <c r="M680" s="19" t="s">
        <v>52</v>
      </c>
      <c r="N680" s="1" t="s">
        <v>1482</v>
      </c>
      <c r="O680" s="1" t="s">
        <v>1213</v>
      </c>
      <c r="P680" s="1" t="s">
        <v>65</v>
      </c>
      <c r="Q680" s="1" t="s">
        <v>65</v>
      </c>
      <c r="R680" s="1" t="s">
        <v>64</v>
      </c>
      <c r="AV680" s="1" t="s">
        <v>52</v>
      </c>
      <c r="AW680" s="1" t="s">
        <v>1492</v>
      </c>
      <c r="AX680" s="1" t="s">
        <v>64</v>
      </c>
      <c r="AY680" s="1" t="s">
        <v>52</v>
      </c>
      <c r="AZ680" s="1" t="s">
        <v>52</v>
      </c>
    </row>
    <row r="681" spans="1:52" ht="30" customHeight="1" x14ac:dyDescent="0.3">
      <c r="A681" s="19" t="s">
        <v>586</v>
      </c>
      <c r="B681" s="19" t="s">
        <v>52</v>
      </c>
      <c r="C681" s="19" t="s">
        <v>52</v>
      </c>
      <c r="D681" s="20"/>
      <c r="E681" s="22"/>
      <c r="F681" s="25">
        <f>TRUNC(SUMIF(N677:N680, N676, F677:F680),0)</f>
        <v>5338</v>
      </c>
      <c r="G681" s="22"/>
      <c r="H681" s="25">
        <f>TRUNC(SUMIF(N677:N680, N676, H677:H680),0)</f>
        <v>49778</v>
      </c>
      <c r="I681" s="22"/>
      <c r="J681" s="25">
        <f>TRUNC(SUMIF(N677:N680, N676, J677:J680),0)</f>
        <v>6522</v>
      </c>
      <c r="K681" s="22"/>
      <c r="L681" s="25">
        <f>F681+H681+J681</f>
        <v>61638</v>
      </c>
      <c r="M681" s="19" t="s">
        <v>52</v>
      </c>
      <c r="N681" s="1" t="s">
        <v>83</v>
      </c>
      <c r="O681" s="1" t="s">
        <v>83</v>
      </c>
      <c r="P681" s="1" t="s">
        <v>52</v>
      </c>
      <c r="Q681" s="1" t="s">
        <v>52</v>
      </c>
      <c r="R681" s="1" t="s">
        <v>52</v>
      </c>
      <c r="AV681" s="1" t="s">
        <v>52</v>
      </c>
      <c r="AW681" s="1" t="s">
        <v>52</v>
      </c>
      <c r="AX681" s="1" t="s">
        <v>52</v>
      </c>
      <c r="AY681" s="1" t="s">
        <v>52</v>
      </c>
      <c r="AZ681" s="1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5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3"/>
      <c r="B1" s="2" t="s">
        <v>1493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30" customHeight="1" x14ac:dyDescent="0.3">
      <c r="A3" s="7" t="s">
        <v>531</v>
      </c>
      <c r="B3" s="7" t="s">
        <v>2</v>
      </c>
      <c r="C3" s="7" t="s">
        <v>3</v>
      </c>
      <c r="D3" s="7" t="s">
        <v>4</v>
      </c>
      <c r="E3" s="7" t="s">
        <v>532</v>
      </c>
      <c r="F3" s="7" t="s">
        <v>533</v>
      </c>
      <c r="G3" s="7" t="s">
        <v>534</v>
      </c>
      <c r="H3" s="7" t="s">
        <v>535</v>
      </c>
      <c r="I3" s="7" t="s">
        <v>536</v>
      </c>
      <c r="J3" s="7" t="s">
        <v>1494</v>
      </c>
      <c r="K3" s="7" t="s">
        <v>1495</v>
      </c>
      <c r="L3" s="7" t="s">
        <v>540</v>
      </c>
    </row>
    <row r="4" spans="1:12" ht="30" customHeight="1" x14ac:dyDescent="0.3">
      <c r="A4" s="26" t="s">
        <v>407</v>
      </c>
      <c r="B4" s="26" t="s">
        <v>404</v>
      </c>
      <c r="C4" s="26" t="s">
        <v>405</v>
      </c>
      <c r="D4" s="26" t="s">
        <v>137</v>
      </c>
      <c r="E4" s="27">
        <f>단가산출서!B29</f>
        <v>0</v>
      </c>
      <c r="F4" s="27">
        <f>단가산출서!C29</f>
        <v>52620</v>
      </c>
      <c r="G4" s="27">
        <f>단가산출서!D29</f>
        <v>0</v>
      </c>
      <c r="H4" s="27">
        <f>단가산출서!E29</f>
        <v>52620</v>
      </c>
      <c r="I4" s="26" t="s">
        <v>406</v>
      </c>
      <c r="J4" s="26" t="s">
        <v>52</v>
      </c>
      <c r="K4" s="26" t="s">
        <v>407</v>
      </c>
      <c r="L4" s="26" t="s">
        <v>1504</v>
      </c>
    </row>
    <row r="5" spans="1:12" ht="30" customHeight="1" x14ac:dyDescent="0.3">
      <c r="A5" s="26" t="s">
        <v>1119</v>
      </c>
      <c r="B5" s="26" t="s">
        <v>1116</v>
      </c>
      <c r="C5" s="26" t="s">
        <v>1117</v>
      </c>
      <c r="D5" s="26" t="s">
        <v>73</v>
      </c>
      <c r="E5" s="27">
        <f>단가산출서!B54</f>
        <v>118</v>
      </c>
      <c r="F5" s="27">
        <f>단가산출서!C54</f>
        <v>3580</v>
      </c>
      <c r="G5" s="27">
        <f>단가산출서!D54</f>
        <v>144</v>
      </c>
      <c r="H5" s="27">
        <f>단가산출서!E54</f>
        <v>3842</v>
      </c>
      <c r="I5" s="26" t="s">
        <v>1118</v>
      </c>
      <c r="J5" s="26" t="s">
        <v>52</v>
      </c>
      <c r="K5" s="26" t="s">
        <v>1119</v>
      </c>
      <c r="L5" s="26" t="s">
        <v>1115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54"/>
  <sheetViews>
    <sheetView topLeftCell="A40"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1496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ht="30" customHeight="1" x14ac:dyDescent="0.3">
      <c r="A3" s="7" t="s">
        <v>1497</v>
      </c>
      <c r="B3" s="7" t="s">
        <v>532</v>
      </c>
      <c r="C3" s="7" t="s">
        <v>533</v>
      </c>
      <c r="D3" s="7" t="s">
        <v>534</v>
      </c>
      <c r="E3" s="7" t="s">
        <v>535</v>
      </c>
      <c r="F3" s="7" t="s">
        <v>1494</v>
      </c>
      <c r="G3" s="1" t="s">
        <v>1495</v>
      </c>
      <c r="H3" s="1" t="s">
        <v>1498</v>
      </c>
      <c r="I3" s="1" t="s">
        <v>1499</v>
      </c>
      <c r="J3" s="1" t="s">
        <v>1500</v>
      </c>
      <c r="K3" s="1" t="s">
        <v>4</v>
      </c>
      <c r="L3" s="1" t="s">
        <v>5</v>
      </c>
      <c r="M3" s="1" t="s">
        <v>14</v>
      </c>
      <c r="N3" s="1" t="s">
        <v>1501</v>
      </c>
      <c r="O3" s="1" t="s">
        <v>1502</v>
      </c>
      <c r="P3" s="1" t="s">
        <v>1502</v>
      </c>
      <c r="Q3" s="1" t="s">
        <v>1502</v>
      </c>
      <c r="R3" s="1" t="s">
        <v>1502</v>
      </c>
      <c r="S3" s="1" t="s">
        <v>1502</v>
      </c>
      <c r="T3" s="1" t="s">
        <v>1503</v>
      </c>
    </row>
    <row r="4" spans="1:20" ht="20.100000000000001" customHeight="1" x14ac:dyDescent="0.3">
      <c r="A4" s="28" t="s">
        <v>1505</v>
      </c>
      <c r="B4" s="28"/>
      <c r="C4" s="28"/>
      <c r="D4" s="28"/>
      <c r="E4" s="28"/>
      <c r="F4" s="29" t="s">
        <v>52</v>
      </c>
      <c r="G4" s="1" t="s">
        <v>407</v>
      </c>
      <c r="I4" s="1" t="s">
        <v>404</v>
      </c>
      <c r="J4" s="1" t="s">
        <v>405</v>
      </c>
      <c r="K4" s="1" t="s">
        <v>137</v>
      </c>
    </row>
    <row r="5" spans="1:20" ht="20.100000000000001" customHeight="1" x14ac:dyDescent="0.3">
      <c r="A5" s="30" t="s">
        <v>52</v>
      </c>
      <c r="B5" s="31"/>
      <c r="C5" s="31"/>
      <c r="D5" s="31"/>
      <c r="E5" s="31"/>
      <c r="F5" s="30" t="s">
        <v>52</v>
      </c>
      <c r="G5" s="1" t="s">
        <v>407</v>
      </c>
      <c r="H5" s="1" t="s">
        <v>1506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0" t="s">
        <v>1507</v>
      </c>
      <c r="B6" s="31">
        <v>0</v>
      </c>
      <c r="C6" s="31">
        <v>0</v>
      </c>
      <c r="D6" s="31">
        <v>0</v>
      </c>
      <c r="E6" s="31">
        <v>0</v>
      </c>
      <c r="F6" s="30" t="s">
        <v>52</v>
      </c>
      <c r="G6" s="1" t="s">
        <v>407</v>
      </c>
      <c r="H6" s="1" t="s">
        <v>1508</v>
      </c>
      <c r="I6" s="1" t="s">
        <v>52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0" t="s">
        <v>1509</v>
      </c>
      <c r="B7" s="31">
        <v>0</v>
      </c>
      <c r="C7" s="31">
        <v>0</v>
      </c>
      <c r="D7" s="31">
        <v>0</v>
      </c>
      <c r="E7" s="31">
        <v>0</v>
      </c>
      <c r="F7" s="30" t="s">
        <v>52</v>
      </c>
      <c r="G7" s="1" t="s">
        <v>407</v>
      </c>
      <c r="H7" s="1" t="s">
        <v>1508</v>
      </c>
      <c r="I7" s="1" t="s">
        <v>1510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0" t="s">
        <v>1511</v>
      </c>
      <c r="B8" s="31">
        <v>0</v>
      </c>
      <c r="C8" s="31">
        <v>0</v>
      </c>
      <c r="D8" s="31">
        <v>0</v>
      </c>
      <c r="E8" s="31">
        <v>0</v>
      </c>
      <c r="F8" s="30" t="s">
        <v>52</v>
      </c>
      <c r="G8" s="1" t="s">
        <v>407</v>
      </c>
      <c r="H8" s="1" t="s">
        <v>1508</v>
      </c>
      <c r="I8" s="1" t="s">
        <v>1511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0" t="s">
        <v>1512</v>
      </c>
      <c r="B9" s="31">
        <v>0</v>
      </c>
      <c r="C9" s="31">
        <v>0</v>
      </c>
      <c r="D9" s="31">
        <v>0</v>
      </c>
      <c r="E9" s="31">
        <v>0</v>
      </c>
      <c r="F9" s="30" t="s">
        <v>52</v>
      </c>
      <c r="G9" s="1" t="s">
        <v>407</v>
      </c>
      <c r="H9" s="1" t="s">
        <v>1508</v>
      </c>
      <c r="I9" s="1" t="s">
        <v>1513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0" t="s">
        <v>1511</v>
      </c>
      <c r="B10" s="31">
        <v>0</v>
      </c>
      <c r="C10" s="31">
        <v>0</v>
      </c>
      <c r="D10" s="31">
        <v>0</v>
      </c>
      <c r="E10" s="31">
        <v>0</v>
      </c>
      <c r="F10" s="30" t="s">
        <v>52</v>
      </c>
      <c r="G10" s="1" t="s">
        <v>407</v>
      </c>
      <c r="H10" s="1" t="s">
        <v>1508</v>
      </c>
      <c r="I10" s="1" t="s">
        <v>1511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0" t="s">
        <v>1514</v>
      </c>
      <c r="B11" s="31">
        <v>0</v>
      </c>
      <c r="C11" s="31">
        <v>0</v>
      </c>
      <c r="D11" s="31">
        <v>0</v>
      </c>
      <c r="E11" s="31">
        <v>0</v>
      </c>
      <c r="F11" s="30" t="s">
        <v>52</v>
      </c>
      <c r="G11" s="1" t="s">
        <v>407</v>
      </c>
      <c r="H11" s="1" t="s">
        <v>1508</v>
      </c>
      <c r="I11" s="1" t="s">
        <v>1515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0" t="s">
        <v>1511</v>
      </c>
      <c r="B12" s="31">
        <v>0</v>
      </c>
      <c r="C12" s="31">
        <v>0</v>
      </c>
      <c r="D12" s="31">
        <v>0</v>
      </c>
      <c r="E12" s="31">
        <v>0</v>
      </c>
      <c r="F12" s="30" t="s">
        <v>52</v>
      </c>
      <c r="G12" s="1" t="s">
        <v>407</v>
      </c>
      <c r="H12" s="1" t="s">
        <v>1508</v>
      </c>
      <c r="I12" s="1" t="s">
        <v>1511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0" t="s">
        <v>1516</v>
      </c>
      <c r="B13" s="31">
        <v>0</v>
      </c>
      <c r="C13" s="31">
        <v>0</v>
      </c>
      <c r="D13" s="31">
        <v>0</v>
      </c>
      <c r="E13" s="31">
        <v>0</v>
      </c>
      <c r="F13" s="30" t="s">
        <v>52</v>
      </c>
      <c r="G13" s="1" t="s">
        <v>407</v>
      </c>
      <c r="H13" s="1" t="s">
        <v>1508</v>
      </c>
      <c r="I13" s="1" t="s">
        <v>1517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0" t="s">
        <v>1507</v>
      </c>
      <c r="B14" s="31">
        <v>0</v>
      </c>
      <c r="C14" s="31">
        <v>0</v>
      </c>
      <c r="D14" s="31">
        <v>0</v>
      </c>
      <c r="E14" s="31">
        <v>0</v>
      </c>
      <c r="F14" s="30" t="s">
        <v>52</v>
      </c>
      <c r="G14" s="1" t="s">
        <v>407</v>
      </c>
      <c r="H14" s="1" t="s">
        <v>1508</v>
      </c>
      <c r="I14" s="1" t="s">
        <v>1507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0" t="s">
        <v>1518</v>
      </c>
      <c r="B15" s="31">
        <v>0</v>
      </c>
      <c r="C15" s="31">
        <v>0</v>
      </c>
      <c r="D15" s="31">
        <v>0</v>
      </c>
      <c r="E15" s="31">
        <v>0</v>
      </c>
      <c r="F15" s="30" t="s">
        <v>52</v>
      </c>
      <c r="G15" s="1" t="s">
        <v>407</v>
      </c>
      <c r="H15" s="1" t="s">
        <v>1508</v>
      </c>
      <c r="I15" s="1" t="s">
        <v>1519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0" t="s">
        <v>1511</v>
      </c>
      <c r="B16" s="31">
        <v>0</v>
      </c>
      <c r="C16" s="31">
        <v>0</v>
      </c>
      <c r="D16" s="31">
        <v>0</v>
      </c>
      <c r="E16" s="31">
        <v>0</v>
      </c>
      <c r="F16" s="30" t="s">
        <v>52</v>
      </c>
      <c r="G16" s="1" t="s">
        <v>407</v>
      </c>
      <c r="H16" s="1" t="s">
        <v>1508</v>
      </c>
      <c r="I16" s="1" t="s">
        <v>1511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0" t="s">
        <v>1520</v>
      </c>
      <c r="B17" s="31">
        <v>0</v>
      </c>
      <c r="C17" s="31">
        <v>0</v>
      </c>
      <c r="D17" s="31">
        <v>0</v>
      </c>
      <c r="E17" s="31">
        <v>0</v>
      </c>
      <c r="F17" s="30" t="s">
        <v>52</v>
      </c>
      <c r="G17" s="1" t="s">
        <v>407</v>
      </c>
      <c r="H17" s="1" t="s">
        <v>1508</v>
      </c>
      <c r="I17" s="1" t="s">
        <v>1521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0" t="s">
        <v>1511</v>
      </c>
      <c r="B18" s="31">
        <v>0</v>
      </c>
      <c r="C18" s="31">
        <v>0</v>
      </c>
      <c r="D18" s="31">
        <v>0</v>
      </c>
      <c r="E18" s="31">
        <v>0</v>
      </c>
      <c r="F18" s="30" t="s">
        <v>52</v>
      </c>
      <c r="G18" s="1" t="s">
        <v>407</v>
      </c>
      <c r="H18" s="1" t="s">
        <v>1508</v>
      </c>
      <c r="I18" s="1" t="s">
        <v>1511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0" t="s">
        <v>1522</v>
      </c>
      <c r="B19" s="31">
        <v>0</v>
      </c>
      <c r="C19" s="31">
        <v>0</v>
      </c>
      <c r="D19" s="31">
        <v>0</v>
      </c>
      <c r="E19" s="31">
        <v>0</v>
      </c>
      <c r="F19" s="30" t="s">
        <v>52</v>
      </c>
      <c r="G19" s="1" t="s">
        <v>407</v>
      </c>
      <c r="H19" s="1" t="s">
        <v>1508</v>
      </c>
      <c r="I19" s="1" t="s">
        <v>1523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0" t="s">
        <v>1511</v>
      </c>
      <c r="B20" s="31">
        <v>0</v>
      </c>
      <c r="C20" s="31">
        <v>0</v>
      </c>
      <c r="D20" s="31">
        <v>0</v>
      </c>
      <c r="E20" s="31">
        <v>0</v>
      </c>
      <c r="F20" s="30" t="s">
        <v>52</v>
      </c>
      <c r="G20" s="1" t="s">
        <v>407</v>
      </c>
      <c r="H20" s="1" t="s">
        <v>1508</v>
      </c>
      <c r="I20" s="1" t="s">
        <v>1511</v>
      </c>
      <c r="J20" s="1" t="s">
        <v>52</v>
      </c>
      <c r="K20" s="1" t="s">
        <v>52</v>
      </c>
      <c r="M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</row>
    <row r="21" spans="1:20" ht="20.100000000000001" customHeight="1" x14ac:dyDescent="0.3">
      <c r="A21" s="30" t="s">
        <v>1524</v>
      </c>
      <c r="B21" s="31">
        <v>0</v>
      </c>
      <c r="C21" s="31">
        <v>0</v>
      </c>
      <c r="D21" s="31">
        <v>0</v>
      </c>
      <c r="E21" s="31">
        <v>0</v>
      </c>
      <c r="F21" s="30" t="s">
        <v>52</v>
      </c>
      <c r="G21" s="1" t="s">
        <v>407</v>
      </c>
      <c r="H21" s="1" t="s">
        <v>1508</v>
      </c>
      <c r="I21" s="1" t="s">
        <v>1525</v>
      </c>
      <c r="J21" s="1" t="s">
        <v>52</v>
      </c>
      <c r="K21" s="1" t="s">
        <v>52</v>
      </c>
      <c r="M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</row>
    <row r="22" spans="1:20" ht="20.100000000000001" customHeight="1" x14ac:dyDescent="0.3">
      <c r="A22" s="30" t="s">
        <v>1511</v>
      </c>
      <c r="B22" s="31">
        <v>0</v>
      </c>
      <c r="C22" s="31">
        <v>0</v>
      </c>
      <c r="D22" s="31">
        <v>0</v>
      </c>
      <c r="E22" s="31">
        <v>0</v>
      </c>
      <c r="F22" s="30" t="s">
        <v>52</v>
      </c>
      <c r="G22" s="1" t="s">
        <v>407</v>
      </c>
      <c r="H22" s="1" t="s">
        <v>1508</v>
      </c>
      <c r="I22" s="1" t="s">
        <v>1511</v>
      </c>
      <c r="J22" s="1" t="s">
        <v>52</v>
      </c>
      <c r="K22" s="1" t="s">
        <v>52</v>
      </c>
      <c r="M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</row>
    <row r="23" spans="1:20" ht="20.100000000000001" customHeight="1" x14ac:dyDescent="0.3">
      <c r="A23" s="30" t="s">
        <v>1526</v>
      </c>
      <c r="B23" s="31">
        <v>0</v>
      </c>
      <c r="C23" s="31">
        <v>0</v>
      </c>
      <c r="D23" s="31">
        <v>0</v>
      </c>
      <c r="E23" s="31">
        <v>0</v>
      </c>
      <c r="F23" s="30" t="s">
        <v>52</v>
      </c>
      <c r="G23" s="1" t="s">
        <v>407</v>
      </c>
      <c r="H23" s="1" t="s">
        <v>1508</v>
      </c>
      <c r="I23" s="1" t="s">
        <v>1527</v>
      </c>
      <c r="J23" s="1" t="s">
        <v>52</v>
      </c>
      <c r="K23" s="1" t="s">
        <v>52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30" t="s">
        <v>1507</v>
      </c>
      <c r="B24" s="31">
        <v>0</v>
      </c>
      <c r="C24" s="31">
        <v>0</v>
      </c>
      <c r="D24" s="31">
        <v>0</v>
      </c>
      <c r="E24" s="31">
        <v>0</v>
      </c>
      <c r="F24" s="30" t="s">
        <v>52</v>
      </c>
      <c r="G24" s="1" t="s">
        <v>407</v>
      </c>
      <c r="H24" s="1" t="s">
        <v>1508</v>
      </c>
      <c r="I24" s="1" t="s">
        <v>1507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30" t="s">
        <v>1507</v>
      </c>
      <c r="B25" s="31">
        <v>0</v>
      </c>
      <c r="C25" s="31">
        <v>0</v>
      </c>
      <c r="D25" s="31">
        <v>0</v>
      </c>
      <c r="E25" s="31">
        <v>0</v>
      </c>
      <c r="F25" s="30" t="s">
        <v>52</v>
      </c>
      <c r="G25" s="1" t="s">
        <v>407</v>
      </c>
      <c r="H25" s="1" t="s">
        <v>1508</v>
      </c>
      <c r="I25" s="1" t="s">
        <v>52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30" t="s">
        <v>1528</v>
      </c>
      <c r="B26" s="31">
        <v>0</v>
      </c>
      <c r="C26" s="31">
        <v>52620.1</v>
      </c>
      <c r="D26" s="31">
        <v>0</v>
      </c>
      <c r="E26" s="31">
        <v>52620.1</v>
      </c>
      <c r="F26" s="30" t="s">
        <v>52</v>
      </c>
      <c r="G26" s="1" t="s">
        <v>407</v>
      </c>
      <c r="H26" s="1" t="s">
        <v>1508</v>
      </c>
      <c r="I26" s="1" t="s">
        <v>1529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30" t="s">
        <v>1507</v>
      </c>
      <c r="B27" s="31">
        <v>0</v>
      </c>
      <c r="C27" s="31">
        <v>0</v>
      </c>
      <c r="D27" s="31">
        <v>0</v>
      </c>
      <c r="E27" s="31">
        <v>0</v>
      </c>
      <c r="F27" s="30" t="s">
        <v>52</v>
      </c>
      <c r="G27" s="1" t="s">
        <v>407</v>
      </c>
      <c r="H27" s="1" t="s">
        <v>1508</v>
      </c>
      <c r="I27" s="1" t="s">
        <v>52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30" t="s">
        <v>1530</v>
      </c>
      <c r="B28" s="31">
        <v>0</v>
      </c>
      <c r="C28" s="31">
        <v>52620.1</v>
      </c>
      <c r="D28" s="31">
        <v>0</v>
      </c>
      <c r="E28" s="31">
        <v>52620.1</v>
      </c>
      <c r="F28" s="30" t="s">
        <v>52</v>
      </c>
      <c r="G28" s="1" t="s">
        <v>407</v>
      </c>
      <c r="H28" s="1" t="s">
        <v>1508</v>
      </c>
      <c r="I28" s="1" t="s">
        <v>1531</v>
      </c>
      <c r="J28" s="1" t="s">
        <v>52</v>
      </c>
      <c r="K28" s="1" t="s">
        <v>52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30" t="s">
        <v>1532</v>
      </c>
      <c r="B29" s="32">
        <v>0</v>
      </c>
      <c r="C29" s="32">
        <v>52620</v>
      </c>
      <c r="D29" s="32">
        <v>0</v>
      </c>
      <c r="E29" s="32">
        <v>52620</v>
      </c>
      <c r="F29" s="33"/>
    </row>
    <row r="30" spans="1:20" ht="20.100000000000001" customHeight="1" x14ac:dyDescent="0.3">
      <c r="A30" s="33"/>
      <c r="B30" s="33"/>
      <c r="C30" s="33"/>
      <c r="D30" s="33"/>
      <c r="E30" s="33"/>
      <c r="F30" s="33"/>
    </row>
    <row r="31" spans="1:20" ht="20.100000000000001" customHeight="1" x14ac:dyDescent="0.3">
      <c r="A31" s="33" t="s">
        <v>1533</v>
      </c>
      <c r="B31" s="33"/>
      <c r="C31" s="33"/>
      <c r="D31" s="33"/>
      <c r="E31" s="33"/>
      <c r="F31" s="30" t="s">
        <v>52</v>
      </c>
      <c r="G31" s="1" t="s">
        <v>1119</v>
      </c>
      <c r="I31" s="1" t="s">
        <v>1116</v>
      </c>
      <c r="J31" s="1" t="s">
        <v>1117</v>
      </c>
      <c r="K31" s="1" t="s">
        <v>73</v>
      </c>
    </row>
    <row r="32" spans="1:20" ht="20.100000000000001" customHeight="1" x14ac:dyDescent="0.3">
      <c r="A32" s="30" t="s">
        <v>52</v>
      </c>
      <c r="B32" s="31"/>
      <c r="C32" s="31"/>
      <c r="D32" s="31"/>
      <c r="E32" s="31"/>
      <c r="F32" s="30" t="s">
        <v>52</v>
      </c>
      <c r="G32" s="1" t="s">
        <v>1119</v>
      </c>
      <c r="H32" s="1" t="s">
        <v>1506</v>
      </c>
      <c r="I32" s="1" t="s">
        <v>52</v>
      </c>
      <c r="J32" s="1" t="s">
        <v>52</v>
      </c>
      <c r="K32" s="1" t="s">
        <v>52</v>
      </c>
      <c r="L32">
        <v>1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0" t="s">
        <v>1507</v>
      </c>
      <c r="B33" s="31">
        <v>0</v>
      </c>
      <c r="C33" s="31">
        <v>0</v>
      </c>
      <c r="D33" s="31">
        <v>0</v>
      </c>
      <c r="E33" s="31">
        <v>0</v>
      </c>
      <c r="F33" s="30" t="s">
        <v>52</v>
      </c>
      <c r="G33" s="1" t="s">
        <v>1119</v>
      </c>
      <c r="H33" s="1" t="s">
        <v>1508</v>
      </c>
      <c r="I33" s="1" t="s">
        <v>52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0" t="s">
        <v>1534</v>
      </c>
      <c r="B34" s="31">
        <v>0</v>
      </c>
      <c r="C34" s="31">
        <v>0</v>
      </c>
      <c r="D34" s="31">
        <v>0</v>
      </c>
      <c r="E34" s="31">
        <v>0</v>
      </c>
      <c r="F34" s="30" t="s">
        <v>52</v>
      </c>
      <c r="G34" s="1" t="s">
        <v>1119</v>
      </c>
      <c r="H34" s="1" t="s">
        <v>1508</v>
      </c>
      <c r="I34" s="1" t="s">
        <v>1535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0" t="s">
        <v>1536</v>
      </c>
      <c r="B35" s="31">
        <v>0</v>
      </c>
      <c r="C35" s="31">
        <v>0</v>
      </c>
      <c r="D35" s="31">
        <v>0</v>
      </c>
      <c r="E35" s="31">
        <v>0</v>
      </c>
      <c r="F35" s="30" t="s">
        <v>52</v>
      </c>
      <c r="G35" s="1" t="s">
        <v>1119</v>
      </c>
      <c r="H35" s="1" t="s">
        <v>1508</v>
      </c>
      <c r="I35" s="1" t="s">
        <v>1537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0" t="s">
        <v>1507</v>
      </c>
      <c r="B36" s="31">
        <v>0</v>
      </c>
      <c r="C36" s="31">
        <v>0</v>
      </c>
      <c r="D36" s="31">
        <v>0</v>
      </c>
      <c r="E36" s="31">
        <v>0</v>
      </c>
      <c r="F36" s="30" t="s">
        <v>52</v>
      </c>
      <c r="G36" s="1" t="s">
        <v>1119</v>
      </c>
      <c r="H36" s="1" t="s">
        <v>1508</v>
      </c>
      <c r="I36" s="1" t="s">
        <v>52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0" t="s">
        <v>1538</v>
      </c>
      <c r="B37" s="31">
        <v>0</v>
      </c>
      <c r="C37" s="31">
        <v>0</v>
      </c>
      <c r="D37" s="31">
        <v>0</v>
      </c>
      <c r="E37" s="31">
        <v>0</v>
      </c>
      <c r="F37" s="30" t="s">
        <v>52</v>
      </c>
      <c r="G37" s="1" t="s">
        <v>1119</v>
      </c>
      <c r="H37" s="1" t="s">
        <v>1508</v>
      </c>
      <c r="I37" s="1" t="s">
        <v>1539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0" t="s">
        <v>1540</v>
      </c>
      <c r="B38" s="31">
        <v>0</v>
      </c>
      <c r="C38" s="31">
        <v>0</v>
      </c>
      <c r="D38" s="31">
        <v>0</v>
      </c>
      <c r="E38" s="31">
        <v>0</v>
      </c>
      <c r="F38" s="30" t="s">
        <v>52</v>
      </c>
      <c r="G38" s="1" t="s">
        <v>1119</v>
      </c>
      <c r="H38" s="1" t="s">
        <v>1508</v>
      </c>
      <c r="I38" s="1" t="s">
        <v>1541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0" t="s">
        <v>1507</v>
      </c>
      <c r="B39" s="31">
        <v>0</v>
      </c>
      <c r="C39" s="31">
        <v>0</v>
      </c>
      <c r="D39" s="31">
        <v>0</v>
      </c>
      <c r="E39" s="31">
        <v>0</v>
      </c>
      <c r="F39" s="30" t="s">
        <v>52</v>
      </c>
      <c r="G39" s="1" t="s">
        <v>1119</v>
      </c>
      <c r="H39" s="1" t="s">
        <v>1508</v>
      </c>
      <c r="I39" s="1" t="s">
        <v>52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0" t="s">
        <v>1542</v>
      </c>
      <c r="B40" s="31">
        <v>0</v>
      </c>
      <c r="C40" s="31">
        <v>0</v>
      </c>
      <c r="D40" s="31">
        <v>0</v>
      </c>
      <c r="E40" s="31">
        <v>0</v>
      </c>
      <c r="F40" s="30" t="s">
        <v>52</v>
      </c>
      <c r="G40" s="1" t="s">
        <v>1119</v>
      </c>
      <c r="H40" s="1" t="s">
        <v>1508</v>
      </c>
      <c r="I40" s="1" t="s">
        <v>1543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0" t="s">
        <v>1544</v>
      </c>
      <c r="B41" s="31">
        <v>0</v>
      </c>
      <c r="C41" s="31">
        <v>0</v>
      </c>
      <c r="D41" s="31">
        <v>0</v>
      </c>
      <c r="E41" s="31">
        <v>0</v>
      </c>
      <c r="F41" s="30" t="s">
        <v>52</v>
      </c>
      <c r="G41" s="1" t="s">
        <v>1119</v>
      </c>
      <c r="H41" s="1" t="s">
        <v>1508</v>
      </c>
      <c r="I41" s="1" t="s">
        <v>1545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0" t="s">
        <v>1546</v>
      </c>
      <c r="B42" s="31">
        <v>0</v>
      </c>
      <c r="C42" s="31">
        <v>1518.3</v>
      </c>
      <c r="D42" s="31">
        <v>0</v>
      </c>
      <c r="E42" s="31">
        <v>1518.3</v>
      </c>
      <c r="F42" s="30" t="s">
        <v>52</v>
      </c>
      <c r="G42" s="1" t="s">
        <v>1119</v>
      </c>
      <c r="H42" s="1" t="s">
        <v>1508</v>
      </c>
      <c r="I42" s="1" t="s">
        <v>1547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0" t="s">
        <v>1548</v>
      </c>
      <c r="B43" s="31">
        <v>0</v>
      </c>
      <c r="C43" s="31">
        <v>0</v>
      </c>
      <c r="D43" s="31">
        <v>0</v>
      </c>
      <c r="E43" s="31">
        <v>0</v>
      </c>
      <c r="F43" s="30" t="s">
        <v>52</v>
      </c>
      <c r="G43" s="1" t="s">
        <v>1119</v>
      </c>
      <c r="H43" s="1" t="s">
        <v>1508</v>
      </c>
      <c r="I43" s="1" t="s">
        <v>1549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0" t="s">
        <v>1550</v>
      </c>
      <c r="B44" s="31">
        <v>0</v>
      </c>
      <c r="C44" s="31">
        <v>955.9</v>
      </c>
      <c r="D44" s="31">
        <v>0</v>
      </c>
      <c r="E44" s="31">
        <v>955.9</v>
      </c>
      <c r="F44" s="30" t="s">
        <v>52</v>
      </c>
      <c r="G44" s="1" t="s">
        <v>1119</v>
      </c>
      <c r="H44" s="1" t="s">
        <v>1508</v>
      </c>
      <c r="I44" s="1" t="s">
        <v>1551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30" t="s">
        <v>1552</v>
      </c>
      <c r="B45" s="31">
        <v>0</v>
      </c>
      <c r="C45" s="31">
        <v>2474.1999999999998</v>
      </c>
      <c r="D45" s="31">
        <v>0</v>
      </c>
      <c r="E45" s="31">
        <v>2474.1999999999998</v>
      </c>
      <c r="F45" s="30" t="s">
        <v>52</v>
      </c>
      <c r="G45" s="1" t="s">
        <v>1119</v>
      </c>
      <c r="H45" s="1" t="s">
        <v>1508</v>
      </c>
      <c r="I45" s="1" t="s">
        <v>1553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30" t="s">
        <v>1507</v>
      </c>
      <c r="B46" s="31">
        <v>0</v>
      </c>
      <c r="C46" s="31">
        <v>0</v>
      </c>
      <c r="D46" s="31">
        <v>0</v>
      </c>
      <c r="E46" s="31">
        <v>0</v>
      </c>
      <c r="F46" s="30" t="s">
        <v>52</v>
      </c>
      <c r="G46" s="1" t="s">
        <v>1119</v>
      </c>
      <c r="H46" s="1" t="s">
        <v>1508</v>
      </c>
      <c r="I46" s="1" t="s">
        <v>52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30" t="s">
        <v>1554</v>
      </c>
      <c r="B47" s="31">
        <v>0</v>
      </c>
      <c r="C47" s="31">
        <v>0</v>
      </c>
      <c r="D47" s="31">
        <v>0</v>
      </c>
      <c r="E47" s="31">
        <v>0</v>
      </c>
      <c r="F47" s="30" t="s">
        <v>52</v>
      </c>
      <c r="G47" s="1" t="s">
        <v>1119</v>
      </c>
      <c r="H47" s="1" t="s">
        <v>1508</v>
      </c>
      <c r="I47" s="1" t="s">
        <v>1555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0" t="s">
        <v>1507</v>
      </c>
      <c r="B48" s="31">
        <v>0</v>
      </c>
      <c r="C48" s="31">
        <v>0</v>
      </c>
      <c r="D48" s="31">
        <v>0</v>
      </c>
      <c r="E48" s="31">
        <v>0</v>
      </c>
      <c r="F48" s="30" t="s">
        <v>52</v>
      </c>
      <c r="G48" s="1" t="s">
        <v>1119</v>
      </c>
      <c r="H48" s="1" t="s">
        <v>1508</v>
      </c>
      <c r="I48" s="1" t="s">
        <v>52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0" t="s">
        <v>1556</v>
      </c>
      <c r="B49" s="31">
        <v>0</v>
      </c>
      <c r="C49" s="31">
        <v>0</v>
      </c>
      <c r="D49" s="31">
        <v>0</v>
      </c>
      <c r="E49" s="31">
        <v>0</v>
      </c>
      <c r="F49" s="30" t="s">
        <v>52</v>
      </c>
      <c r="G49" s="1" t="s">
        <v>1119</v>
      </c>
      <c r="H49" s="1" t="s">
        <v>1508</v>
      </c>
      <c r="I49" s="1" t="s">
        <v>1557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0" t="s">
        <v>1558</v>
      </c>
      <c r="B50" s="31">
        <v>118.6</v>
      </c>
      <c r="C50" s="31">
        <v>0</v>
      </c>
      <c r="D50" s="31">
        <v>0</v>
      </c>
      <c r="E50" s="31">
        <v>118.6</v>
      </c>
      <c r="F50" s="30" t="s">
        <v>52</v>
      </c>
      <c r="G50" s="1" t="s">
        <v>1119</v>
      </c>
      <c r="H50" s="1" t="s">
        <v>1508</v>
      </c>
      <c r="I50" s="1" t="s">
        <v>1559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0" t="s">
        <v>1560</v>
      </c>
      <c r="B51" s="31">
        <v>0</v>
      </c>
      <c r="C51" s="31">
        <v>1106.0999999999999</v>
      </c>
      <c r="D51" s="31">
        <v>0</v>
      </c>
      <c r="E51" s="31">
        <v>1106.0999999999999</v>
      </c>
      <c r="F51" s="30" t="s">
        <v>52</v>
      </c>
      <c r="G51" s="1" t="s">
        <v>1119</v>
      </c>
      <c r="H51" s="1" t="s">
        <v>1508</v>
      </c>
      <c r="I51" s="1" t="s">
        <v>1561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0" t="s">
        <v>1562</v>
      </c>
      <c r="B52" s="31">
        <v>0</v>
      </c>
      <c r="C52" s="31">
        <v>0</v>
      </c>
      <c r="D52" s="31">
        <v>144.9</v>
      </c>
      <c r="E52" s="31">
        <v>144.9</v>
      </c>
      <c r="F52" s="30" t="s">
        <v>52</v>
      </c>
      <c r="G52" s="1" t="s">
        <v>1119</v>
      </c>
      <c r="H52" s="1" t="s">
        <v>1508</v>
      </c>
      <c r="I52" s="1" t="s">
        <v>1563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0" t="s">
        <v>1530</v>
      </c>
      <c r="B53" s="31">
        <v>118.6</v>
      </c>
      <c r="C53" s="31">
        <v>1106.0999999999999</v>
      </c>
      <c r="D53" s="31">
        <v>144.9</v>
      </c>
      <c r="E53" s="31">
        <v>1369.6</v>
      </c>
      <c r="F53" s="30" t="s">
        <v>52</v>
      </c>
      <c r="G53" s="1" t="s">
        <v>1119</v>
      </c>
      <c r="H53" s="1" t="s">
        <v>1508</v>
      </c>
      <c r="I53" s="1" t="s">
        <v>1531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4" t="s">
        <v>1532</v>
      </c>
      <c r="B54" s="35">
        <v>118</v>
      </c>
      <c r="C54" s="35">
        <v>3580</v>
      </c>
      <c r="D54" s="35">
        <v>144</v>
      </c>
      <c r="E54" s="35">
        <v>3842</v>
      </c>
      <c r="F54" s="36"/>
    </row>
  </sheetData>
  <phoneticPr fontId="1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B135"/>
  <sheetViews>
    <sheetView topLeftCell="B1" workbookViewId="0">
      <selection activeCell="R125" sqref="R125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48" t="s">
        <v>1564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8" ht="30" customHeight="1" x14ac:dyDescent="0.3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8" ht="30" customHeight="1" x14ac:dyDescent="0.3">
      <c r="A3" s="46" t="s">
        <v>531</v>
      </c>
      <c r="B3" s="46" t="s">
        <v>2</v>
      </c>
      <c r="C3" s="46" t="s">
        <v>1500</v>
      </c>
      <c r="D3" s="46" t="s">
        <v>4</v>
      </c>
      <c r="E3" s="46" t="s">
        <v>6</v>
      </c>
      <c r="F3" s="46"/>
      <c r="G3" s="46"/>
      <c r="H3" s="46"/>
      <c r="I3" s="46"/>
      <c r="J3" s="46"/>
      <c r="K3" s="46"/>
      <c r="L3" s="46"/>
      <c r="M3" s="46"/>
      <c r="N3" s="46"/>
      <c r="O3" s="46"/>
      <c r="P3" s="46" t="s">
        <v>533</v>
      </c>
      <c r="Q3" s="46" t="s">
        <v>534</v>
      </c>
      <c r="R3" s="46"/>
      <c r="S3" s="46"/>
      <c r="T3" s="46"/>
      <c r="U3" s="46"/>
      <c r="V3" s="46"/>
      <c r="W3" s="46" t="s">
        <v>536</v>
      </c>
      <c r="X3" s="46" t="s">
        <v>12</v>
      </c>
      <c r="Y3" s="42" t="s">
        <v>1572</v>
      </c>
      <c r="Z3" s="42" t="s">
        <v>1573</v>
      </c>
      <c r="AA3" s="42" t="s">
        <v>1574</v>
      </c>
      <c r="AB3" s="42" t="s">
        <v>48</v>
      </c>
    </row>
    <row r="4" spans="1:28" ht="30" customHeight="1" x14ac:dyDescent="0.3">
      <c r="A4" s="46"/>
      <c r="B4" s="46"/>
      <c r="C4" s="46"/>
      <c r="D4" s="46"/>
      <c r="E4" s="7" t="s">
        <v>1565</v>
      </c>
      <c r="F4" s="7" t="s">
        <v>1566</v>
      </c>
      <c r="G4" s="7" t="s">
        <v>1567</v>
      </c>
      <c r="H4" s="7" t="s">
        <v>1566</v>
      </c>
      <c r="I4" s="7" t="s">
        <v>1568</v>
      </c>
      <c r="J4" s="7" t="s">
        <v>1566</v>
      </c>
      <c r="K4" s="7" t="s">
        <v>1569</v>
      </c>
      <c r="L4" s="7" t="s">
        <v>1566</v>
      </c>
      <c r="M4" s="7" t="s">
        <v>1570</v>
      </c>
      <c r="N4" s="7" t="s">
        <v>1566</v>
      </c>
      <c r="O4" s="7" t="s">
        <v>1571</v>
      </c>
      <c r="P4" s="46"/>
      <c r="Q4" s="7" t="s">
        <v>1565</v>
      </c>
      <c r="R4" s="7" t="s">
        <v>1567</v>
      </c>
      <c r="S4" s="7" t="s">
        <v>1568</v>
      </c>
      <c r="T4" s="7" t="s">
        <v>1569</v>
      </c>
      <c r="U4" s="7" t="s">
        <v>1570</v>
      </c>
      <c r="V4" s="7" t="s">
        <v>1571</v>
      </c>
      <c r="W4" s="46"/>
      <c r="X4" s="46"/>
      <c r="Y4" s="42"/>
      <c r="Z4" s="42"/>
      <c r="AA4" s="42"/>
      <c r="AB4" s="42"/>
    </row>
    <row r="5" spans="1:28" ht="30" customHeight="1" x14ac:dyDescent="0.3">
      <c r="A5" s="13" t="s">
        <v>1194</v>
      </c>
      <c r="B5" s="13" t="s">
        <v>635</v>
      </c>
      <c r="C5" s="13" t="s">
        <v>636</v>
      </c>
      <c r="D5" s="37" t="s">
        <v>61</v>
      </c>
      <c r="E5" s="38">
        <v>0</v>
      </c>
      <c r="F5" s="13" t="s">
        <v>52</v>
      </c>
      <c r="G5" s="38">
        <v>0</v>
      </c>
      <c r="H5" s="13" t="s">
        <v>52</v>
      </c>
      <c r="I5" s="38">
        <v>0</v>
      </c>
      <c r="J5" s="13" t="s">
        <v>52</v>
      </c>
      <c r="K5" s="38">
        <v>0</v>
      </c>
      <c r="L5" s="13" t="s">
        <v>52</v>
      </c>
      <c r="M5" s="38">
        <v>0</v>
      </c>
      <c r="N5" s="13" t="s">
        <v>52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66538</v>
      </c>
      <c r="V5" s="38">
        <f>SMALL(Q5:U5,COUNTIF(Q5:U5,0)+1)</f>
        <v>66538</v>
      </c>
      <c r="W5" s="13" t="s">
        <v>1575</v>
      </c>
      <c r="X5" s="13" t="s">
        <v>1193</v>
      </c>
      <c r="Y5" s="1" t="s">
        <v>52</v>
      </c>
      <c r="Z5" s="1" t="s">
        <v>52</v>
      </c>
      <c r="AA5" s="39"/>
      <c r="AB5" s="1" t="s">
        <v>52</v>
      </c>
    </row>
    <row r="6" spans="1:28" ht="30" customHeight="1" x14ac:dyDescent="0.3">
      <c r="A6" s="13" t="s">
        <v>1487</v>
      </c>
      <c r="B6" s="13" t="s">
        <v>1483</v>
      </c>
      <c r="C6" s="13" t="s">
        <v>1484</v>
      </c>
      <c r="D6" s="37" t="s">
        <v>61</v>
      </c>
      <c r="E6" s="38">
        <v>0</v>
      </c>
      <c r="F6" s="13" t="s">
        <v>52</v>
      </c>
      <c r="G6" s="38">
        <v>0</v>
      </c>
      <c r="H6" s="13" t="s">
        <v>52</v>
      </c>
      <c r="I6" s="38">
        <v>0</v>
      </c>
      <c r="J6" s="13" t="s">
        <v>52</v>
      </c>
      <c r="K6" s="38">
        <v>0</v>
      </c>
      <c r="L6" s="13" t="s">
        <v>52</v>
      </c>
      <c r="M6" s="38">
        <v>0</v>
      </c>
      <c r="N6" s="13" t="s">
        <v>52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21982</v>
      </c>
      <c r="V6" s="38">
        <f>SMALL(Q6:U6,COUNTIF(Q6:U6,0)+1)</f>
        <v>21982</v>
      </c>
      <c r="W6" s="13" t="s">
        <v>1576</v>
      </c>
      <c r="X6" s="13" t="s">
        <v>1193</v>
      </c>
      <c r="Y6" s="1" t="s">
        <v>52</v>
      </c>
      <c r="Z6" s="1" t="s">
        <v>52</v>
      </c>
      <c r="AA6" s="39"/>
      <c r="AB6" s="1" t="s">
        <v>52</v>
      </c>
    </row>
    <row r="7" spans="1:28" ht="30" customHeight="1" x14ac:dyDescent="0.3">
      <c r="A7" s="13" t="s">
        <v>1217</v>
      </c>
      <c r="B7" s="13" t="s">
        <v>646</v>
      </c>
      <c r="C7" s="13" t="s">
        <v>647</v>
      </c>
      <c r="D7" s="37" t="s">
        <v>61</v>
      </c>
      <c r="E7" s="38">
        <v>0</v>
      </c>
      <c r="F7" s="13" t="s">
        <v>52</v>
      </c>
      <c r="G7" s="38">
        <v>0</v>
      </c>
      <c r="H7" s="13" t="s">
        <v>52</v>
      </c>
      <c r="I7" s="38">
        <v>0</v>
      </c>
      <c r="J7" s="13" t="s">
        <v>52</v>
      </c>
      <c r="K7" s="38">
        <v>0</v>
      </c>
      <c r="L7" s="13" t="s">
        <v>52</v>
      </c>
      <c r="M7" s="38">
        <v>0</v>
      </c>
      <c r="N7" s="13" t="s">
        <v>52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6966</v>
      </c>
      <c r="V7" s="38">
        <f>SMALL(Q7:U7,COUNTIF(Q7:U7,0)+1)</f>
        <v>6966</v>
      </c>
      <c r="W7" s="13" t="s">
        <v>1577</v>
      </c>
      <c r="X7" s="13" t="s">
        <v>1193</v>
      </c>
      <c r="Y7" s="1" t="s">
        <v>52</v>
      </c>
      <c r="Z7" s="1" t="s">
        <v>52</v>
      </c>
      <c r="AA7" s="39"/>
      <c r="AB7" s="1" t="s">
        <v>52</v>
      </c>
    </row>
    <row r="8" spans="1:28" ht="30" customHeight="1" x14ac:dyDescent="0.3">
      <c r="A8" s="13" t="s">
        <v>1461</v>
      </c>
      <c r="B8" s="13" t="s">
        <v>1087</v>
      </c>
      <c r="C8" s="13" t="s">
        <v>1088</v>
      </c>
      <c r="D8" s="37" t="s">
        <v>61</v>
      </c>
      <c r="E8" s="38">
        <v>0</v>
      </c>
      <c r="F8" s="13" t="s">
        <v>52</v>
      </c>
      <c r="G8" s="38">
        <v>0</v>
      </c>
      <c r="H8" s="13" t="s">
        <v>52</v>
      </c>
      <c r="I8" s="38">
        <v>0</v>
      </c>
      <c r="J8" s="13" t="s">
        <v>52</v>
      </c>
      <c r="K8" s="38">
        <v>0</v>
      </c>
      <c r="L8" s="13" t="s">
        <v>52</v>
      </c>
      <c r="M8" s="38">
        <v>0</v>
      </c>
      <c r="N8" s="13" t="s">
        <v>52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1375</v>
      </c>
      <c r="V8" s="38">
        <f>SMALL(Q8:U8,COUNTIF(Q8:U8,0)+1)</f>
        <v>1375</v>
      </c>
      <c r="W8" s="13" t="s">
        <v>1578</v>
      </c>
      <c r="X8" s="13" t="s">
        <v>1193</v>
      </c>
      <c r="Y8" s="1" t="s">
        <v>52</v>
      </c>
      <c r="Z8" s="1" t="s">
        <v>52</v>
      </c>
      <c r="AA8" s="39"/>
      <c r="AB8" s="1" t="s">
        <v>52</v>
      </c>
    </row>
    <row r="9" spans="1:28" ht="30" customHeight="1" x14ac:dyDescent="0.3">
      <c r="A9" s="13" t="s">
        <v>1207</v>
      </c>
      <c r="B9" s="13" t="s">
        <v>641</v>
      </c>
      <c r="C9" s="13" t="s">
        <v>642</v>
      </c>
      <c r="D9" s="37" t="s">
        <v>61</v>
      </c>
      <c r="E9" s="38">
        <v>0</v>
      </c>
      <c r="F9" s="13" t="s">
        <v>52</v>
      </c>
      <c r="G9" s="38">
        <v>0</v>
      </c>
      <c r="H9" s="13" t="s">
        <v>52</v>
      </c>
      <c r="I9" s="38">
        <v>0</v>
      </c>
      <c r="J9" s="13" t="s">
        <v>52</v>
      </c>
      <c r="K9" s="38">
        <v>0</v>
      </c>
      <c r="L9" s="13" t="s">
        <v>52</v>
      </c>
      <c r="M9" s="38">
        <v>0</v>
      </c>
      <c r="N9" s="13" t="s">
        <v>52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47263</v>
      </c>
      <c r="V9" s="38">
        <f>SMALL(Q9:U9,COUNTIF(Q9:U9,0)+1)</f>
        <v>47263</v>
      </c>
      <c r="W9" s="13" t="s">
        <v>1579</v>
      </c>
      <c r="X9" s="13" t="s">
        <v>1193</v>
      </c>
      <c r="Y9" s="1" t="s">
        <v>52</v>
      </c>
      <c r="Z9" s="1" t="s">
        <v>52</v>
      </c>
      <c r="AA9" s="39"/>
      <c r="AB9" s="1" t="s">
        <v>52</v>
      </c>
    </row>
    <row r="10" spans="1:28" ht="30" customHeight="1" x14ac:dyDescent="0.3">
      <c r="A10" s="13" t="s">
        <v>1137</v>
      </c>
      <c r="B10" s="13" t="s">
        <v>1135</v>
      </c>
      <c r="C10" s="13" t="s">
        <v>1136</v>
      </c>
      <c r="D10" s="37" t="s">
        <v>73</v>
      </c>
      <c r="E10" s="38">
        <v>0</v>
      </c>
      <c r="F10" s="13" t="s">
        <v>52</v>
      </c>
      <c r="G10" s="38">
        <v>17000</v>
      </c>
      <c r="H10" s="13" t="s">
        <v>1580</v>
      </c>
      <c r="I10" s="38">
        <v>0</v>
      </c>
      <c r="J10" s="13" t="s">
        <v>52</v>
      </c>
      <c r="K10" s="38">
        <v>0</v>
      </c>
      <c r="L10" s="13" t="s">
        <v>52</v>
      </c>
      <c r="M10" s="38">
        <v>0</v>
      </c>
      <c r="N10" s="13" t="s">
        <v>52</v>
      </c>
      <c r="O10" s="38">
        <f>SMALL(E10:M10,COUNTIF(E10:M10,0)+1)</f>
        <v>17000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13" t="s">
        <v>1581</v>
      </c>
      <c r="X10" s="13" t="s">
        <v>52</v>
      </c>
      <c r="Y10" s="1" t="s">
        <v>52</v>
      </c>
      <c r="Z10" s="1" t="s">
        <v>52</v>
      </c>
      <c r="AA10" s="39"/>
      <c r="AB10" s="1" t="s">
        <v>52</v>
      </c>
    </row>
    <row r="11" spans="1:28" ht="30" customHeight="1" x14ac:dyDescent="0.3">
      <c r="A11" s="13" t="s">
        <v>484</v>
      </c>
      <c r="B11" s="13" t="s">
        <v>482</v>
      </c>
      <c r="C11" s="13" t="s">
        <v>483</v>
      </c>
      <c r="D11" s="37" t="s">
        <v>88</v>
      </c>
      <c r="E11" s="38">
        <v>0</v>
      </c>
      <c r="F11" s="13" t="s">
        <v>52</v>
      </c>
      <c r="G11" s="38">
        <v>0</v>
      </c>
      <c r="H11" s="13" t="s">
        <v>52</v>
      </c>
      <c r="I11" s="38">
        <v>0</v>
      </c>
      <c r="J11" s="13" t="s">
        <v>52</v>
      </c>
      <c r="K11" s="38">
        <v>29000</v>
      </c>
      <c r="L11" s="13" t="s">
        <v>1582</v>
      </c>
      <c r="M11" s="38">
        <v>0</v>
      </c>
      <c r="N11" s="13" t="s">
        <v>52</v>
      </c>
      <c r="O11" s="38">
        <f>SMALL(E11:M11,COUNTIF(E11:M11,0)+1)</f>
        <v>29000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13" t="s">
        <v>1583</v>
      </c>
      <c r="X11" s="13" t="s">
        <v>52</v>
      </c>
      <c r="Y11" s="1" t="s">
        <v>52</v>
      </c>
      <c r="Z11" s="1" t="s">
        <v>52</v>
      </c>
      <c r="AA11" s="39"/>
      <c r="AB11" s="1" t="s">
        <v>52</v>
      </c>
    </row>
    <row r="12" spans="1:28" ht="30" customHeight="1" x14ac:dyDescent="0.3">
      <c r="A12" s="13" t="s">
        <v>664</v>
      </c>
      <c r="B12" s="13" t="s">
        <v>482</v>
      </c>
      <c r="C12" s="13" t="s">
        <v>662</v>
      </c>
      <c r="D12" s="37" t="s">
        <v>88</v>
      </c>
      <c r="E12" s="38">
        <v>0</v>
      </c>
      <c r="F12" s="13" t="s">
        <v>52</v>
      </c>
      <c r="G12" s="38">
        <v>0</v>
      </c>
      <c r="H12" s="13" t="s">
        <v>52</v>
      </c>
      <c r="I12" s="38">
        <v>0</v>
      </c>
      <c r="J12" s="13" t="s">
        <v>52</v>
      </c>
      <c r="K12" s="38">
        <v>0</v>
      </c>
      <c r="L12" s="13" t="s">
        <v>52</v>
      </c>
      <c r="M12" s="38">
        <v>0</v>
      </c>
      <c r="N12" s="13" t="s">
        <v>52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13" t="s">
        <v>1584</v>
      </c>
      <c r="X12" s="13" t="s">
        <v>663</v>
      </c>
      <c r="Y12" s="1" t="s">
        <v>52</v>
      </c>
      <c r="Z12" s="1" t="s">
        <v>52</v>
      </c>
      <c r="AA12" s="39"/>
      <c r="AB12" s="1" t="s">
        <v>52</v>
      </c>
    </row>
    <row r="13" spans="1:28" ht="30" customHeight="1" x14ac:dyDescent="0.3">
      <c r="A13" s="13" t="s">
        <v>488</v>
      </c>
      <c r="B13" s="13" t="s">
        <v>486</v>
      </c>
      <c r="C13" s="13" t="s">
        <v>487</v>
      </c>
      <c r="D13" s="37" t="s">
        <v>88</v>
      </c>
      <c r="E13" s="38">
        <v>0</v>
      </c>
      <c r="F13" s="13" t="s">
        <v>52</v>
      </c>
      <c r="G13" s="38">
        <v>0</v>
      </c>
      <c r="H13" s="13" t="s">
        <v>52</v>
      </c>
      <c r="I13" s="38">
        <v>0</v>
      </c>
      <c r="J13" s="13" t="s">
        <v>52</v>
      </c>
      <c r="K13" s="38">
        <v>22000</v>
      </c>
      <c r="L13" s="13" t="s">
        <v>1582</v>
      </c>
      <c r="M13" s="38">
        <v>0</v>
      </c>
      <c r="N13" s="13" t="s">
        <v>52</v>
      </c>
      <c r="O13" s="38">
        <f>SMALL(E13:M13,COUNTIF(E13:M13,0)+1)</f>
        <v>22000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13" t="s">
        <v>1585</v>
      </c>
      <c r="X13" s="13" t="s">
        <v>52</v>
      </c>
      <c r="Y13" s="1" t="s">
        <v>52</v>
      </c>
      <c r="Z13" s="1" t="s">
        <v>52</v>
      </c>
      <c r="AA13" s="39"/>
      <c r="AB13" s="1" t="s">
        <v>52</v>
      </c>
    </row>
    <row r="14" spans="1:28" ht="30" customHeight="1" x14ac:dyDescent="0.3">
      <c r="A14" s="13" t="s">
        <v>667</v>
      </c>
      <c r="B14" s="13" t="s">
        <v>486</v>
      </c>
      <c r="C14" s="13" t="s">
        <v>666</v>
      </c>
      <c r="D14" s="37" t="s">
        <v>88</v>
      </c>
      <c r="E14" s="38">
        <v>0</v>
      </c>
      <c r="F14" s="13" t="s">
        <v>52</v>
      </c>
      <c r="G14" s="38">
        <v>0</v>
      </c>
      <c r="H14" s="13" t="s">
        <v>52</v>
      </c>
      <c r="I14" s="38">
        <v>0</v>
      </c>
      <c r="J14" s="13" t="s">
        <v>52</v>
      </c>
      <c r="K14" s="38">
        <v>0</v>
      </c>
      <c r="L14" s="13" t="s">
        <v>52</v>
      </c>
      <c r="M14" s="38">
        <v>0</v>
      </c>
      <c r="N14" s="13" t="s">
        <v>52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13" t="s">
        <v>1586</v>
      </c>
      <c r="X14" s="13" t="s">
        <v>663</v>
      </c>
      <c r="Y14" s="1" t="s">
        <v>52</v>
      </c>
      <c r="Z14" s="1" t="s">
        <v>52</v>
      </c>
      <c r="AA14" s="39"/>
      <c r="AB14" s="1" t="s">
        <v>52</v>
      </c>
    </row>
    <row r="15" spans="1:28" ht="30" customHeight="1" x14ac:dyDescent="0.3">
      <c r="A15" s="13" t="s">
        <v>763</v>
      </c>
      <c r="B15" s="13" t="s">
        <v>761</v>
      </c>
      <c r="C15" s="13" t="s">
        <v>762</v>
      </c>
      <c r="D15" s="37" t="s">
        <v>73</v>
      </c>
      <c r="E15" s="38">
        <v>11268</v>
      </c>
      <c r="F15" s="13" t="s">
        <v>52</v>
      </c>
      <c r="G15" s="38">
        <v>11287.28</v>
      </c>
      <c r="H15" s="13" t="s">
        <v>1587</v>
      </c>
      <c r="I15" s="38">
        <v>11556.03</v>
      </c>
      <c r="J15" s="13" t="s">
        <v>1588</v>
      </c>
      <c r="K15" s="38">
        <v>0</v>
      </c>
      <c r="L15" s="13" t="s">
        <v>52</v>
      </c>
      <c r="M15" s="38">
        <v>0</v>
      </c>
      <c r="N15" s="13" t="s">
        <v>52</v>
      </c>
      <c r="O15" s="38">
        <f t="shared" ref="O15:O46" si="0">SMALL(E15:M15,COUNTIF(E15:M15,0)+1)</f>
        <v>11268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13" t="s">
        <v>1589</v>
      </c>
      <c r="X15" s="13" t="s">
        <v>52</v>
      </c>
      <c r="Y15" s="1" t="s">
        <v>52</v>
      </c>
      <c r="Z15" s="1" t="s">
        <v>52</v>
      </c>
      <c r="AA15" s="39"/>
      <c r="AB15" s="1" t="s">
        <v>52</v>
      </c>
    </row>
    <row r="16" spans="1:28" ht="30" customHeight="1" x14ac:dyDescent="0.3">
      <c r="A16" s="13" t="s">
        <v>1386</v>
      </c>
      <c r="B16" s="13" t="s">
        <v>1384</v>
      </c>
      <c r="C16" s="13" t="s">
        <v>1385</v>
      </c>
      <c r="D16" s="37" t="s">
        <v>73</v>
      </c>
      <c r="E16" s="38">
        <v>4683</v>
      </c>
      <c r="F16" s="13" t="s">
        <v>52</v>
      </c>
      <c r="G16" s="38">
        <v>5811.6</v>
      </c>
      <c r="H16" s="13" t="s">
        <v>1590</v>
      </c>
      <c r="I16" s="38">
        <v>4837.3999999999996</v>
      </c>
      <c r="J16" s="13" t="s">
        <v>1591</v>
      </c>
      <c r="K16" s="38">
        <v>0</v>
      </c>
      <c r="L16" s="13" t="s">
        <v>52</v>
      </c>
      <c r="M16" s="38">
        <v>0</v>
      </c>
      <c r="N16" s="13" t="s">
        <v>52</v>
      </c>
      <c r="O16" s="38">
        <f t="shared" si="0"/>
        <v>4683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13" t="s">
        <v>1592</v>
      </c>
      <c r="X16" s="13" t="s">
        <v>52</v>
      </c>
      <c r="Y16" s="1" t="s">
        <v>52</v>
      </c>
      <c r="Z16" s="1" t="s">
        <v>52</v>
      </c>
      <c r="AA16" s="39"/>
      <c r="AB16" s="1" t="s">
        <v>52</v>
      </c>
    </row>
    <row r="17" spans="1:28" ht="30" customHeight="1" x14ac:dyDescent="0.3">
      <c r="A17" s="13" t="s">
        <v>149</v>
      </c>
      <c r="B17" s="13" t="s">
        <v>146</v>
      </c>
      <c r="C17" s="13" t="s">
        <v>147</v>
      </c>
      <c r="D17" s="37" t="s">
        <v>137</v>
      </c>
      <c r="E17" s="38">
        <v>261250</v>
      </c>
      <c r="F17" s="13" t="s">
        <v>52</v>
      </c>
      <c r="G17" s="38">
        <v>380000</v>
      </c>
      <c r="H17" s="13" t="s">
        <v>1593</v>
      </c>
      <c r="I17" s="38">
        <v>367000</v>
      </c>
      <c r="J17" s="13" t="s">
        <v>1594</v>
      </c>
      <c r="K17" s="38">
        <v>0</v>
      </c>
      <c r="L17" s="13" t="s">
        <v>52</v>
      </c>
      <c r="M17" s="38">
        <v>0</v>
      </c>
      <c r="N17" s="13" t="s">
        <v>52</v>
      </c>
      <c r="O17" s="38">
        <f t="shared" si="0"/>
        <v>261250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13" t="s">
        <v>1595</v>
      </c>
      <c r="X17" s="13" t="s">
        <v>148</v>
      </c>
      <c r="Y17" s="1" t="s">
        <v>52</v>
      </c>
      <c r="Z17" s="1" t="s">
        <v>52</v>
      </c>
      <c r="AA17" s="39"/>
      <c r="AB17" s="1" t="s">
        <v>52</v>
      </c>
    </row>
    <row r="18" spans="1:28" ht="30" customHeight="1" x14ac:dyDescent="0.3">
      <c r="A18" s="13" t="s">
        <v>746</v>
      </c>
      <c r="B18" s="13" t="s">
        <v>146</v>
      </c>
      <c r="C18" s="13" t="s">
        <v>147</v>
      </c>
      <c r="D18" s="37" t="s">
        <v>619</v>
      </c>
      <c r="E18" s="38">
        <v>261</v>
      </c>
      <c r="F18" s="13" t="s">
        <v>52</v>
      </c>
      <c r="G18" s="38">
        <v>380</v>
      </c>
      <c r="H18" s="13" t="s">
        <v>1593</v>
      </c>
      <c r="I18" s="38">
        <v>367</v>
      </c>
      <c r="J18" s="13" t="s">
        <v>1594</v>
      </c>
      <c r="K18" s="38">
        <v>0</v>
      </c>
      <c r="L18" s="13" t="s">
        <v>52</v>
      </c>
      <c r="M18" s="38">
        <v>0</v>
      </c>
      <c r="N18" s="13" t="s">
        <v>52</v>
      </c>
      <c r="O18" s="38">
        <f t="shared" si="0"/>
        <v>261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13" t="s">
        <v>1596</v>
      </c>
      <c r="X18" s="13" t="s">
        <v>148</v>
      </c>
      <c r="Y18" s="1" t="s">
        <v>52</v>
      </c>
      <c r="Z18" s="1" t="s">
        <v>52</v>
      </c>
      <c r="AA18" s="39"/>
      <c r="AB18" s="1" t="s">
        <v>52</v>
      </c>
    </row>
    <row r="19" spans="1:28" ht="30" customHeight="1" x14ac:dyDescent="0.3">
      <c r="A19" s="13" t="s">
        <v>837</v>
      </c>
      <c r="B19" s="13" t="s">
        <v>146</v>
      </c>
      <c r="C19" s="13" t="s">
        <v>836</v>
      </c>
      <c r="D19" s="37" t="s">
        <v>619</v>
      </c>
      <c r="E19" s="38">
        <v>1377.5</v>
      </c>
      <c r="F19" s="13" t="s">
        <v>52</v>
      </c>
      <c r="G19" s="38">
        <v>1850</v>
      </c>
      <c r="H19" s="13" t="s">
        <v>1593</v>
      </c>
      <c r="I19" s="38">
        <v>1750</v>
      </c>
      <c r="J19" s="13" t="s">
        <v>1594</v>
      </c>
      <c r="K19" s="38">
        <v>0</v>
      </c>
      <c r="L19" s="13" t="s">
        <v>52</v>
      </c>
      <c r="M19" s="38">
        <v>0</v>
      </c>
      <c r="N19" s="13" t="s">
        <v>52</v>
      </c>
      <c r="O19" s="38">
        <f t="shared" si="0"/>
        <v>1377.5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13" t="s">
        <v>1597</v>
      </c>
      <c r="X19" s="13" t="s">
        <v>148</v>
      </c>
      <c r="Y19" s="1" t="s">
        <v>52</v>
      </c>
      <c r="Z19" s="1" t="s">
        <v>52</v>
      </c>
      <c r="AA19" s="39"/>
      <c r="AB19" s="1" t="s">
        <v>52</v>
      </c>
    </row>
    <row r="20" spans="1:28" ht="30" customHeight="1" x14ac:dyDescent="0.3">
      <c r="A20" s="13" t="s">
        <v>1471</v>
      </c>
      <c r="B20" s="13" t="s">
        <v>1467</v>
      </c>
      <c r="C20" s="13" t="s">
        <v>1468</v>
      </c>
      <c r="D20" s="37" t="s">
        <v>1469</v>
      </c>
      <c r="E20" s="38">
        <v>0</v>
      </c>
      <c r="F20" s="13" t="s">
        <v>52</v>
      </c>
      <c r="G20" s="38">
        <v>25000</v>
      </c>
      <c r="H20" s="13" t="s">
        <v>1598</v>
      </c>
      <c r="I20" s="38">
        <v>20000</v>
      </c>
      <c r="J20" s="13" t="s">
        <v>1599</v>
      </c>
      <c r="K20" s="38">
        <v>0</v>
      </c>
      <c r="L20" s="13" t="s">
        <v>52</v>
      </c>
      <c r="M20" s="38">
        <v>0</v>
      </c>
      <c r="N20" s="13" t="s">
        <v>52</v>
      </c>
      <c r="O20" s="38">
        <f t="shared" si="0"/>
        <v>20000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13" t="s">
        <v>1600</v>
      </c>
      <c r="X20" s="13" t="s">
        <v>1470</v>
      </c>
      <c r="Y20" s="1" t="s">
        <v>52</v>
      </c>
      <c r="Z20" s="1" t="s">
        <v>52</v>
      </c>
      <c r="AA20" s="39"/>
      <c r="AB20" s="1" t="s">
        <v>52</v>
      </c>
    </row>
    <row r="21" spans="1:28" ht="30" customHeight="1" x14ac:dyDescent="0.3">
      <c r="A21" s="13" t="s">
        <v>715</v>
      </c>
      <c r="B21" s="13" t="s">
        <v>712</v>
      </c>
      <c r="C21" s="13" t="s">
        <v>713</v>
      </c>
      <c r="D21" s="37" t="s">
        <v>714</v>
      </c>
      <c r="E21" s="38">
        <v>1125</v>
      </c>
      <c r="F21" s="13" t="s">
        <v>52</v>
      </c>
      <c r="G21" s="38">
        <v>2050</v>
      </c>
      <c r="H21" s="13" t="s">
        <v>1601</v>
      </c>
      <c r="I21" s="38">
        <v>1250</v>
      </c>
      <c r="J21" s="13" t="s">
        <v>1602</v>
      </c>
      <c r="K21" s="38">
        <v>0</v>
      </c>
      <c r="L21" s="13" t="s">
        <v>52</v>
      </c>
      <c r="M21" s="38">
        <v>0</v>
      </c>
      <c r="N21" s="13" t="s">
        <v>52</v>
      </c>
      <c r="O21" s="38">
        <f t="shared" si="0"/>
        <v>1125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13" t="s">
        <v>1603</v>
      </c>
      <c r="X21" s="13" t="s">
        <v>52</v>
      </c>
      <c r="Y21" s="1" t="s">
        <v>52</v>
      </c>
      <c r="Z21" s="1" t="s">
        <v>52</v>
      </c>
      <c r="AA21" s="39"/>
      <c r="AB21" s="1" t="s">
        <v>52</v>
      </c>
    </row>
    <row r="22" spans="1:28" ht="30" customHeight="1" x14ac:dyDescent="0.3">
      <c r="A22" s="13" t="s">
        <v>1198</v>
      </c>
      <c r="B22" s="13" t="s">
        <v>1196</v>
      </c>
      <c r="C22" s="13" t="s">
        <v>1197</v>
      </c>
      <c r="D22" s="37" t="s">
        <v>714</v>
      </c>
      <c r="E22" s="38">
        <v>1334</v>
      </c>
      <c r="F22" s="13" t="s">
        <v>52</v>
      </c>
      <c r="G22" s="38">
        <v>1473.63</v>
      </c>
      <c r="H22" s="13" t="s">
        <v>1598</v>
      </c>
      <c r="I22" s="38">
        <v>1480.9</v>
      </c>
      <c r="J22" s="13" t="s">
        <v>1604</v>
      </c>
      <c r="K22" s="38">
        <v>0</v>
      </c>
      <c r="L22" s="13" t="s">
        <v>52</v>
      </c>
      <c r="M22" s="38">
        <v>0</v>
      </c>
      <c r="N22" s="13" t="s">
        <v>52</v>
      </c>
      <c r="O22" s="38">
        <f t="shared" si="0"/>
        <v>1334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13" t="s">
        <v>1605</v>
      </c>
      <c r="X22" s="13" t="s">
        <v>52</v>
      </c>
      <c r="Y22" s="1" t="s">
        <v>52</v>
      </c>
      <c r="Z22" s="1" t="s">
        <v>52</v>
      </c>
      <c r="AA22" s="39"/>
      <c r="AB22" s="1" t="s">
        <v>52</v>
      </c>
    </row>
    <row r="23" spans="1:28" ht="30" customHeight="1" x14ac:dyDescent="0.3">
      <c r="A23" s="13" t="s">
        <v>1475</v>
      </c>
      <c r="B23" s="13" t="s">
        <v>1473</v>
      </c>
      <c r="C23" s="13" t="s">
        <v>1474</v>
      </c>
      <c r="D23" s="37" t="s">
        <v>619</v>
      </c>
      <c r="E23" s="38">
        <v>15213</v>
      </c>
      <c r="F23" s="13" t="s">
        <v>52</v>
      </c>
      <c r="G23" s="38">
        <v>52000</v>
      </c>
      <c r="H23" s="13" t="s">
        <v>1598</v>
      </c>
      <c r="I23" s="38">
        <v>30000</v>
      </c>
      <c r="J23" s="13" t="s">
        <v>1599</v>
      </c>
      <c r="K23" s="38">
        <v>0</v>
      </c>
      <c r="L23" s="13" t="s">
        <v>52</v>
      </c>
      <c r="M23" s="38">
        <v>0</v>
      </c>
      <c r="N23" s="13" t="s">
        <v>52</v>
      </c>
      <c r="O23" s="38">
        <f t="shared" si="0"/>
        <v>15213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13" t="s">
        <v>1606</v>
      </c>
      <c r="X23" s="13" t="s">
        <v>52</v>
      </c>
      <c r="Y23" s="1" t="s">
        <v>52</v>
      </c>
      <c r="Z23" s="1" t="s">
        <v>52</v>
      </c>
      <c r="AA23" s="39"/>
      <c r="AB23" s="1" t="s">
        <v>52</v>
      </c>
    </row>
    <row r="24" spans="1:28" ht="30" customHeight="1" x14ac:dyDescent="0.3">
      <c r="A24" s="13" t="s">
        <v>615</v>
      </c>
      <c r="B24" s="13" t="s">
        <v>613</v>
      </c>
      <c r="C24" s="13" t="s">
        <v>614</v>
      </c>
      <c r="D24" s="37" t="s">
        <v>73</v>
      </c>
      <c r="E24" s="38">
        <v>470</v>
      </c>
      <c r="F24" s="13" t="s">
        <v>52</v>
      </c>
      <c r="G24" s="38">
        <v>408.35</v>
      </c>
      <c r="H24" s="13" t="s">
        <v>1607</v>
      </c>
      <c r="I24" s="38">
        <v>0</v>
      </c>
      <c r="J24" s="13" t="s">
        <v>52</v>
      </c>
      <c r="K24" s="38">
        <v>0</v>
      </c>
      <c r="L24" s="13" t="s">
        <v>52</v>
      </c>
      <c r="M24" s="38">
        <v>0</v>
      </c>
      <c r="N24" s="13" t="s">
        <v>52</v>
      </c>
      <c r="O24" s="38">
        <f t="shared" si="0"/>
        <v>408.35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13" t="s">
        <v>1608</v>
      </c>
      <c r="X24" s="13" t="s">
        <v>52</v>
      </c>
      <c r="Y24" s="1" t="s">
        <v>52</v>
      </c>
      <c r="Z24" s="1" t="s">
        <v>52</v>
      </c>
      <c r="AA24" s="39"/>
      <c r="AB24" s="1" t="s">
        <v>52</v>
      </c>
    </row>
    <row r="25" spans="1:28" ht="30" customHeight="1" x14ac:dyDescent="0.3">
      <c r="A25" s="13" t="s">
        <v>843</v>
      </c>
      <c r="B25" s="13" t="s">
        <v>840</v>
      </c>
      <c r="C25" s="13" t="s">
        <v>841</v>
      </c>
      <c r="D25" s="37" t="s">
        <v>842</v>
      </c>
      <c r="E25" s="38">
        <v>0</v>
      </c>
      <c r="F25" s="13" t="s">
        <v>52</v>
      </c>
      <c r="G25" s="38">
        <v>7350</v>
      </c>
      <c r="H25" s="13" t="s">
        <v>1609</v>
      </c>
      <c r="I25" s="38">
        <v>6800</v>
      </c>
      <c r="J25" s="13" t="s">
        <v>1610</v>
      </c>
      <c r="K25" s="38">
        <v>0</v>
      </c>
      <c r="L25" s="13" t="s">
        <v>52</v>
      </c>
      <c r="M25" s="38">
        <v>0</v>
      </c>
      <c r="N25" s="13" t="s">
        <v>52</v>
      </c>
      <c r="O25" s="38">
        <f t="shared" si="0"/>
        <v>6800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13" t="s">
        <v>1611</v>
      </c>
      <c r="X25" s="13" t="s">
        <v>52</v>
      </c>
      <c r="Y25" s="1" t="s">
        <v>52</v>
      </c>
      <c r="Z25" s="1" t="s">
        <v>52</v>
      </c>
      <c r="AA25" s="39"/>
      <c r="AB25" s="1" t="s">
        <v>52</v>
      </c>
    </row>
    <row r="26" spans="1:28" ht="30" customHeight="1" x14ac:dyDescent="0.3">
      <c r="A26" s="13" t="s">
        <v>138</v>
      </c>
      <c r="B26" s="13" t="s">
        <v>135</v>
      </c>
      <c r="C26" s="13" t="s">
        <v>136</v>
      </c>
      <c r="D26" s="37" t="s">
        <v>137</v>
      </c>
      <c r="E26" s="38">
        <v>0</v>
      </c>
      <c r="F26" s="13" t="s">
        <v>52</v>
      </c>
      <c r="G26" s="38">
        <v>890000</v>
      </c>
      <c r="H26" s="13" t="s">
        <v>1612</v>
      </c>
      <c r="I26" s="38">
        <v>0</v>
      </c>
      <c r="J26" s="13" t="s">
        <v>52</v>
      </c>
      <c r="K26" s="38">
        <v>965000</v>
      </c>
      <c r="L26" s="13" t="s">
        <v>1613</v>
      </c>
      <c r="M26" s="38">
        <v>0</v>
      </c>
      <c r="N26" s="13" t="s">
        <v>52</v>
      </c>
      <c r="O26" s="38">
        <f t="shared" si="0"/>
        <v>890000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13" t="s">
        <v>1614</v>
      </c>
      <c r="X26" s="13" t="s">
        <v>52</v>
      </c>
      <c r="Y26" s="1" t="s">
        <v>52</v>
      </c>
      <c r="Z26" s="1" t="s">
        <v>52</v>
      </c>
      <c r="AA26" s="39"/>
      <c r="AB26" s="1" t="s">
        <v>52</v>
      </c>
    </row>
    <row r="27" spans="1:28" ht="30" customHeight="1" x14ac:dyDescent="0.3">
      <c r="A27" s="13" t="s">
        <v>1355</v>
      </c>
      <c r="B27" s="13" t="s">
        <v>1353</v>
      </c>
      <c r="C27" s="13" t="s">
        <v>1354</v>
      </c>
      <c r="D27" s="37" t="s">
        <v>619</v>
      </c>
      <c r="E27" s="38">
        <v>877</v>
      </c>
      <c r="F27" s="13" t="s">
        <v>52</v>
      </c>
      <c r="G27" s="38">
        <v>905.9</v>
      </c>
      <c r="H27" s="13" t="s">
        <v>1615</v>
      </c>
      <c r="I27" s="38">
        <v>1378.5</v>
      </c>
      <c r="J27" s="13" t="s">
        <v>1616</v>
      </c>
      <c r="K27" s="38">
        <v>0</v>
      </c>
      <c r="L27" s="13" t="s">
        <v>52</v>
      </c>
      <c r="M27" s="38">
        <v>0</v>
      </c>
      <c r="N27" s="13" t="s">
        <v>52</v>
      </c>
      <c r="O27" s="38">
        <f t="shared" si="0"/>
        <v>877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13" t="s">
        <v>1617</v>
      </c>
      <c r="X27" s="13" t="s">
        <v>52</v>
      </c>
      <c r="Y27" s="1" t="s">
        <v>52</v>
      </c>
      <c r="Z27" s="1" t="s">
        <v>52</v>
      </c>
      <c r="AA27" s="39"/>
      <c r="AB27" s="1" t="s">
        <v>52</v>
      </c>
    </row>
    <row r="28" spans="1:28" ht="30" customHeight="1" x14ac:dyDescent="0.3">
      <c r="A28" s="13" t="s">
        <v>1311</v>
      </c>
      <c r="B28" s="13" t="s">
        <v>883</v>
      </c>
      <c r="C28" s="13" t="s">
        <v>1310</v>
      </c>
      <c r="D28" s="37" t="s">
        <v>619</v>
      </c>
      <c r="E28" s="38">
        <v>3610</v>
      </c>
      <c r="F28" s="13" t="s">
        <v>52</v>
      </c>
      <c r="G28" s="38">
        <v>3850</v>
      </c>
      <c r="H28" s="13" t="s">
        <v>1618</v>
      </c>
      <c r="I28" s="38">
        <v>3838</v>
      </c>
      <c r="J28" s="13" t="s">
        <v>1619</v>
      </c>
      <c r="K28" s="38">
        <v>0</v>
      </c>
      <c r="L28" s="13" t="s">
        <v>52</v>
      </c>
      <c r="M28" s="38">
        <v>0</v>
      </c>
      <c r="N28" s="13" t="s">
        <v>52</v>
      </c>
      <c r="O28" s="38">
        <f t="shared" si="0"/>
        <v>3610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13" t="s">
        <v>1620</v>
      </c>
      <c r="X28" s="13" t="s">
        <v>52</v>
      </c>
      <c r="Y28" s="1" t="s">
        <v>52</v>
      </c>
      <c r="Z28" s="1" t="s">
        <v>52</v>
      </c>
      <c r="AA28" s="39"/>
      <c r="AB28" s="1" t="s">
        <v>52</v>
      </c>
    </row>
    <row r="29" spans="1:28" ht="30" customHeight="1" x14ac:dyDescent="0.3">
      <c r="A29" s="13" t="s">
        <v>885</v>
      </c>
      <c r="B29" s="13" t="s">
        <v>883</v>
      </c>
      <c r="C29" s="13" t="s">
        <v>884</v>
      </c>
      <c r="D29" s="37" t="s">
        <v>619</v>
      </c>
      <c r="E29" s="38">
        <v>3650</v>
      </c>
      <c r="F29" s="13" t="s">
        <v>52</v>
      </c>
      <c r="G29" s="38">
        <v>3700</v>
      </c>
      <c r="H29" s="13" t="s">
        <v>1618</v>
      </c>
      <c r="I29" s="38">
        <v>4141</v>
      </c>
      <c r="J29" s="13" t="s">
        <v>1619</v>
      </c>
      <c r="K29" s="38">
        <v>0</v>
      </c>
      <c r="L29" s="13" t="s">
        <v>52</v>
      </c>
      <c r="M29" s="38">
        <v>0</v>
      </c>
      <c r="N29" s="13" t="s">
        <v>52</v>
      </c>
      <c r="O29" s="38">
        <f t="shared" si="0"/>
        <v>3650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13" t="s">
        <v>1621</v>
      </c>
      <c r="X29" s="13" t="s">
        <v>52</v>
      </c>
      <c r="Y29" s="1" t="s">
        <v>52</v>
      </c>
      <c r="Z29" s="1" t="s">
        <v>52</v>
      </c>
      <c r="AA29" s="39"/>
      <c r="AB29" s="1" t="s">
        <v>52</v>
      </c>
    </row>
    <row r="30" spans="1:28" ht="30" customHeight="1" x14ac:dyDescent="0.3">
      <c r="A30" s="13" t="s">
        <v>847</v>
      </c>
      <c r="B30" s="13" t="s">
        <v>845</v>
      </c>
      <c r="C30" s="13" t="s">
        <v>846</v>
      </c>
      <c r="D30" s="37" t="s">
        <v>619</v>
      </c>
      <c r="E30" s="38">
        <v>0</v>
      </c>
      <c r="F30" s="13" t="s">
        <v>52</v>
      </c>
      <c r="G30" s="38">
        <v>4200</v>
      </c>
      <c r="H30" s="13" t="s">
        <v>1618</v>
      </c>
      <c r="I30" s="38">
        <v>4242</v>
      </c>
      <c r="J30" s="13" t="s">
        <v>1619</v>
      </c>
      <c r="K30" s="38">
        <v>0</v>
      </c>
      <c r="L30" s="13" t="s">
        <v>52</v>
      </c>
      <c r="M30" s="38">
        <v>0</v>
      </c>
      <c r="N30" s="13" t="s">
        <v>52</v>
      </c>
      <c r="O30" s="38">
        <f t="shared" si="0"/>
        <v>4200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13" t="s">
        <v>1622</v>
      </c>
      <c r="X30" s="13" t="s">
        <v>52</v>
      </c>
      <c r="Y30" s="1" t="s">
        <v>52</v>
      </c>
      <c r="Z30" s="1" t="s">
        <v>52</v>
      </c>
      <c r="AA30" s="39"/>
      <c r="AB30" s="1" t="s">
        <v>52</v>
      </c>
    </row>
    <row r="31" spans="1:28" ht="30" customHeight="1" x14ac:dyDescent="0.3">
      <c r="A31" s="13" t="s">
        <v>1351</v>
      </c>
      <c r="B31" s="13" t="s">
        <v>1349</v>
      </c>
      <c r="C31" s="13" t="s">
        <v>1350</v>
      </c>
      <c r="D31" s="37" t="s">
        <v>619</v>
      </c>
      <c r="E31" s="38">
        <v>0</v>
      </c>
      <c r="F31" s="13" t="s">
        <v>52</v>
      </c>
      <c r="G31" s="38">
        <v>4440</v>
      </c>
      <c r="H31" s="13" t="s">
        <v>1618</v>
      </c>
      <c r="I31" s="38">
        <v>4161</v>
      </c>
      <c r="J31" s="13" t="s">
        <v>1619</v>
      </c>
      <c r="K31" s="38">
        <v>0</v>
      </c>
      <c r="L31" s="13" t="s">
        <v>52</v>
      </c>
      <c r="M31" s="38">
        <v>0</v>
      </c>
      <c r="N31" s="13" t="s">
        <v>52</v>
      </c>
      <c r="O31" s="38">
        <f t="shared" si="0"/>
        <v>4161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13" t="s">
        <v>1623</v>
      </c>
      <c r="X31" s="13" t="s">
        <v>52</v>
      </c>
      <c r="Y31" s="1" t="s">
        <v>52</v>
      </c>
      <c r="Z31" s="1" t="s">
        <v>52</v>
      </c>
      <c r="AA31" s="39"/>
      <c r="AB31" s="1" t="s">
        <v>52</v>
      </c>
    </row>
    <row r="32" spans="1:28" ht="30" customHeight="1" x14ac:dyDescent="0.3">
      <c r="A32" s="13" t="s">
        <v>1262</v>
      </c>
      <c r="B32" s="13" t="s">
        <v>1259</v>
      </c>
      <c r="C32" s="13" t="s">
        <v>1260</v>
      </c>
      <c r="D32" s="37" t="s">
        <v>1261</v>
      </c>
      <c r="E32" s="38">
        <v>2433</v>
      </c>
      <c r="F32" s="13" t="s">
        <v>52</v>
      </c>
      <c r="G32" s="38">
        <v>2500</v>
      </c>
      <c r="H32" s="13" t="s">
        <v>1624</v>
      </c>
      <c r="I32" s="38">
        <v>2358</v>
      </c>
      <c r="J32" s="13" t="s">
        <v>1625</v>
      </c>
      <c r="K32" s="38">
        <v>0</v>
      </c>
      <c r="L32" s="13" t="s">
        <v>52</v>
      </c>
      <c r="M32" s="38">
        <v>0</v>
      </c>
      <c r="N32" s="13" t="s">
        <v>52</v>
      </c>
      <c r="O32" s="38">
        <f t="shared" si="0"/>
        <v>2358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13" t="s">
        <v>1626</v>
      </c>
      <c r="X32" s="13" t="s">
        <v>52</v>
      </c>
      <c r="Y32" s="1" t="s">
        <v>52</v>
      </c>
      <c r="Z32" s="1" t="s">
        <v>52</v>
      </c>
      <c r="AA32" s="39"/>
      <c r="AB32" s="1" t="s">
        <v>52</v>
      </c>
    </row>
    <row r="33" spans="1:28" ht="30" customHeight="1" x14ac:dyDescent="0.3">
      <c r="A33" s="13" t="s">
        <v>114</v>
      </c>
      <c r="B33" s="13" t="s">
        <v>109</v>
      </c>
      <c r="C33" s="13" t="s">
        <v>113</v>
      </c>
      <c r="D33" s="37" t="s">
        <v>88</v>
      </c>
      <c r="E33" s="38">
        <v>0</v>
      </c>
      <c r="F33" s="13" t="s">
        <v>52</v>
      </c>
      <c r="G33" s="38">
        <v>0</v>
      </c>
      <c r="H33" s="13" t="s">
        <v>52</v>
      </c>
      <c r="I33" s="38">
        <v>0</v>
      </c>
      <c r="J33" s="13" t="s">
        <v>52</v>
      </c>
      <c r="K33" s="38">
        <v>93820</v>
      </c>
      <c r="L33" s="13" t="s">
        <v>1627</v>
      </c>
      <c r="M33" s="38">
        <v>0</v>
      </c>
      <c r="N33" s="13" t="s">
        <v>52</v>
      </c>
      <c r="O33" s="38">
        <f t="shared" si="0"/>
        <v>93820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13" t="s">
        <v>1628</v>
      </c>
      <c r="X33" s="13" t="s">
        <v>52</v>
      </c>
      <c r="Y33" s="1" t="s">
        <v>52</v>
      </c>
      <c r="Z33" s="1" t="s">
        <v>52</v>
      </c>
      <c r="AA33" s="39"/>
      <c r="AB33" s="1" t="s">
        <v>52</v>
      </c>
    </row>
    <row r="34" spans="1:28" ht="30" customHeight="1" x14ac:dyDescent="0.3">
      <c r="A34" s="13" t="s">
        <v>111</v>
      </c>
      <c r="B34" s="13" t="s">
        <v>109</v>
      </c>
      <c r="C34" s="13" t="s">
        <v>110</v>
      </c>
      <c r="D34" s="37" t="s">
        <v>88</v>
      </c>
      <c r="E34" s="38">
        <v>0</v>
      </c>
      <c r="F34" s="13" t="s">
        <v>52</v>
      </c>
      <c r="G34" s="38">
        <v>0</v>
      </c>
      <c r="H34" s="13" t="s">
        <v>52</v>
      </c>
      <c r="I34" s="38">
        <v>0</v>
      </c>
      <c r="J34" s="13" t="s">
        <v>52</v>
      </c>
      <c r="K34" s="38">
        <v>104620</v>
      </c>
      <c r="L34" s="13" t="s">
        <v>1627</v>
      </c>
      <c r="M34" s="38">
        <v>0</v>
      </c>
      <c r="N34" s="13" t="s">
        <v>52</v>
      </c>
      <c r="O34" s="38">
        <f t="shared" si="0"/>
        <v>104620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13" t="s">
        <v>1629</v>
      </c>
      <c r="X34" s="13" t="s">
        <v>52</v>
      </c>
      <c r="Y34" s="1" t="s">
        <v>52</v>
      </c>
      <c r="Z34" s="1" t="s">
        <v>52</v>
      </c>
      <c r="AA34" s="39"/>
      <c r="AB34" s="1" t="s">
        <v>52</v>
      </c>
    </row>
    <row r="35" spans="1:28" ht="30" customHeight="1" x14ac:dyDescent="0.3">
      <c r="A35" s="13" t="s">
        <v>220</v>
      </c>
      <c r="B35" s="13" t="s">
        <v>218</v>
      </c>
      <c r="C35" s="13" t="s">
        <v>219</v>
      </c>
      <c r="D35" s="37" t="s">
        <v>73</v>
      </c>
      <c r="E35" s="38">
        <v>0</v>
      </c>
      <c r="F35" s="13" t="s">
        <v>52</v>
      </c>
      <c r="G35" s="38">
        <v>0</v>
      </c>
      <c r="H35" s="13" t="s">
        <v>52</v>
      </c>
      <c r="I35" s="38">
        <v>0</v>
      </c>
      <c r="J35" s="13" t="s">
        <v>52</v>
      </c>
      <c r="K35" s="38">
        <v>0</v>
      </c>
      <c r="L35" s="13" t="s">
        <v>52</v>
      </c>
      <c r="M35" s="38">
        <v>95000</v>
      </c>
      <c r="N35" s="13" t="s">
        <v>201</v>
      </c>
      <c r="O35" s="38">
        <f t="shared" si="0"/>
        <v>95000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13" t="s">
        <v>1630</v>
      </c>
      <c r="X35" s="13" t="s">
        <v>52</v>
      </c>
      <c r="Y35" s="1" t="s">
        <v>52</v>
      </c>
      <c r="Z35" s="1" t="s">
        <v>52</v>
      </c>
      <c r="AA35" s="39"/>
      <c r="AB35" s="1" t="s">
        <v>52</v>
      </c>
    </row>
    <row r="36" spans="1:28" ht="30" customHeight="1" x14ac:dyDescent="0.3">
      <c r="A36" s="13" t="s">
        <v>905</v>
      </c>
      <c r="B36" s="13" t="s">
        <v>903</v>
      </c>
      <c r="C36" s="13" t="s">
        <v>904</v>
      </c>
      <c r="D36" s="37" t="s">
        <v>88</v>
      </c>
      <c r="E36" s="38">
        <v>0</v>
      </c>
      <c r="F36" s="13" t="s">
        <v>52</v>
      </c>
      <c r="G36" s="38">
        <v>0</v>
      </c>
      <c r="H36" s="13" t="s">
        <v>52</v>
      </c>
      <c r="I36" s="38">
        <v>0</v>
      </c>
      <c r="J36" s="13" t="s">
        <v>52</v>
      </c>
      <c r="K36" s="38">
        <v>250000</v>
      </c>
      <c r="L36" s="13" t="s">
        <v>1631</v>
      </c>
      <c r="M36" s="38">
        <v>0</v>
      </c>
      <c r="N36" s="13" t="s">
        <v>52</v>
      </c>
      <c r="O36" s="38">
        <f t="shared" si="0"/>
        <v>250000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13" t="s">
        <v>1632</v>
      </c>
      <c r="X36" s="13" t="s">
        <v>52</v>
      </c>
      <c r="Y36" s="1" t="s">
        <v>52</v>
      </c>
      <c r="Z36" s="1" t="s">
        <v>52</v>
      </c>
      <c r="AA36" s="39"/>
      <c r="AB36" s="1" t="s">
        <v>52</v>
      </c>
    </row>
    <row r="37" spans="1:28" ht="30" customHeight="1" x14ac:dyDescent="0.3">
      <c r="A37" s="13" t="s">
        <v>960</v>
      </c>
      <c r="B37" s="13" t="s">
        <v>958</v>
      </c>
      <c r="C37" s="13" t="s">
        <v>959</v>
      </c>
      <c r="D37" s="37" t="s">
        <v>224</v>
      </c>
      <c r="E37" s="38">
        <v>172300</v>
      </c>
      <c r="F37" s="13" t="s">
        <v>52</v>
      </c>
      <c r="G37" s="38">
        <v>0</v>
      </c>
      <c r="H37" s="13" t="s">
        <v>52</v>
      </c>
      <c r="I37" s="38">
        <v>0</v>
      </c>
      <c r="J37" s="13" t="s">
        <v>52</v>
      </c>
      <c r="K37" s="38">
        <v>0</v>
      </c>
      <c r="L37" s="13" t="s">
        <v>52</v>
      </c>
      <c r="M37" s="38">
        <v>0</v>
      </c>
      <c r="N37" s="13" t="s">
        <v>52</v>
      </c>
      <c r="O37" s="38">
        <f t="shared" si="0"/>
        <v>172300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13" t="s">
        <v>1633</v>
      </c>
      <c r="X37" s="13" t="s">
        <v>52</v>
      </c>
      <c r="Y37" s="1" t="s">
        <v>52</v>
      </c>
      <c r="Z37" s="1" t="s">
        <v>52</v>
      </c>
      <c r="AA37" s="39"/>
      <c r="AB37" s="1" t="s">
        <v>52</v>
      </c>
    </row>
    <row r="38" spans="1:28" ht="30" customHeight="1" x14ac:dyDescent="0.3">
      <c r="A38" s="13" t="s">
        <v>965</v>
      </c>
      <c r="B38" s="13" t="s">
        <v>962</v>
      </c>
      <c r="C38" s="13" t="s">
        <v>963</v>
      </c>
      <c r="D38" s="37" t="s">
        <v>73</v>
      </c>
      <c r="E38" s="38">
        <v>0</v>
      </c>
      <c r="F38" s="13" t="s">
        <v>52</v>
      </c>
      <c r="G38" s="38">
        <v>0</v>
      </c>
      <c r="H38" s="13" t="s">
        <v>52</v>
      </c>
      <c r="I38" s="38">
        <v>0</v>
      </c>
      <c r="J38" s="13" t="s">
        <v>52</v>
      </c>
      <c r="K38" s="38">
        <v>120000</v>
      </c>
      <c r="L38" s="13" t="s">
        <v>1634</v>
      </c>
      <c r="M38" s="38">
        <v>0</v>
      </c>
      <c r="N38" s="13" t="s">
        <v>52</v>
      </c>
      <c r="O38" s="38">
        <f t="shared" si="0"/>
        <v>120000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13" t="s">
        <v>1635</v>
      </c>
      <c r="X38" s="13" t="s">
        <v>964</v>
      </c>
      <c r="Y38" s="1" t="s">
        <v>52</v>
      </c>
      <c r="Z38" s="1" t="s">
        <v>52</v>
      </c>
      <c r="AA38" s="39"/>
      <c r="AB38" s="1" t="s">
        <v>52</v>
      </c>
    </row>
    <row r="39" spans="1:28" ht="30" customHeight="1" x14ac:dyDescent="0.3">
      <c r="A39" s="13" t="s">
        <v>977</v>
      </c>
      <c r="B39" s="13" t="s">
        <v>975</v>
      </c>
      <c r="C39" s="13" t="s">
        <v>976</v>
      </c>
      <c r="D39" s="37" t="s">
        <v>73</v>
      </c>
      <c r="E39" s="38">
        <v>0</v>
      </c>
      <c r="F39" s="13" t="s">
        <v>52</v>
      </c>
      <c r="G39" s="38">
        <v>0</v>
      </c>
      <c r="H39" s="13" t="s">
        <v>52</v>
      </c>
      <c r="I39" s="38">
        <v>0</v>
      </c>
      <c r="J39" s="13" t="s">
        <v>52</v>
      </c>
      <c r="K39" s="38">
        <v>400000</v>
      </c>
      <c r="L39" s="13" t="s">
        <v>1634</v>
      </c>
      <c r="M39" s="38">
        <v>0</v>
      </c>
      <c r="N39" s="13" t="s">
        <v>52</v>
      </c>
      <c r="O39" s="38">
        <f t="shared" si="0"/>
        <v>400000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13" t="s">
        <v>1636</v>
      </c>
      <c r="X39" s="13" t="s">
        <v>964</v>
      </c>
      <c r="Y39" s="1" t="s">
        <v>52</v>
      </c>
      <c r="Z39" s="1" t="s">
        <v>52</v>
      </c>
      <c r="AA39" s="39"/>
      <c r="AB39" s="1" t="s">
        <v>52</v>
      </c>
    </row>
    <row r="40" spans="1:28" ht="30" customHeight="1" x14ac:dyDescent="0.3">
      <c r="A40" s="13" t="s">
        <v>946</v>
      </c>
      <c r="B40" s="13" t="s">
        <v>944</v>
      </c>
      <c r="C40" s="13" t="s">
        <v>945</v>
      </c>
      <c r="D40" s="37" t="s">
        <v>73</v>
      </c>
      <c r="E40" s="38">
        <v>0</v>
      </c>
      <c r="F40" s="13" t="s">
        <v>52</v>
      </c>
      <c r="G40" s="38">
        <v>0</v>
      </c>
      <c r="H40" s="13" t="s">
        <v>52</v>
      </c>
      <c r="I40" s="38">
        <v>0</v>
      </c>
      <c r="J40" s="13" t="s">
        <v>52</v>
      </c>
      <c r="K40" s="38">
        <v>30000</v>
      </c>
      <c r="L40" s="13" t="s">
        <v>1637</v>
      </c>
      <c r="M40" s="38">
        <v>0</v>
      </c>
      <c r="N40" s="13" t="s">
        <v>52</v>
      </c>
      <c r="O40" s="38">
        <f t="shared" si="0"/>
        <v>30000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13" t="s">
        <v>1638</v>
      </c>
      <c r="X40" s="13" t="s">
        <v>52</v>
      </c>
      <c r="Y40" s="1" t="s">
        <v>52</v>
      </c>
      <c r="Z40" s="1" t="s">
        <v>52</v>
      </c>
      <c r="AA40" s="39"/>
      <c r="AB40" s="1" t="s">
        <v>52</v>
      </c>
    </row>
    <row r="41" spans="1:28" ht="30" customHeight="1" x14ac:dyDescent="0.3">
      <c r="A41" s="13" t="s">
        <v>1281</v>
      </c>
      <c r="B41" s="13" t="s">
        <v>1279</v>
      </c>
      <c r="C41" s="13" t="s">
        <v>1280</v>
      </c>
      <c r="D41" s="37" t="s">
        <v>73</v>
      </c>
      <c r="E41" s="38">
        <v>4221</v>
      </c>
      <c r="F41" s="13" t="s">
        <v>52</v>
      </c>
      <c r="G41" s="38">
        <v>4166.66</v>
      </c>
      <c r="H41" s="13" t="s">
        <v>1639</v>
      </c>
      <c r="I41" s="38">
        <v>4277.7700000000004</v>
      </c>
      <c r="J41" s="13" t="s">
        <v>1640</v>
      </c>
      <c r="K41" s="38">
        <v>0</v>
      </c>
      <c r="L41" s="13" t="s">
        <v>52</v>
      </c>
      <c r="M41" s="38">
        <v>0</v>
      </c>
      <c r="N41" s="13" t="s">
        <v>52</v>
      </c>
      <c r="O41" s="38">
        <f t="shared" si="0"/>
        <v>4166.66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13" t="s">
        <v>1641</v>
      </c>
      <c r="X41" s="13" t="s">
        <v>52</v>
      </c>
      <c r="Y41" s="1" t="s">
        <v>52</v>
      </c>
      <c r="Z41" s="1" t="s">
        <v>52</v>
      </c>
      <c r="AA41" s="39"/>
      <c r="AB41" s="1" t="s">
        <v>52</v>
      </c>
    </row>
    <row r="42" spans="1:28" ht="30" customHeight="1" x14ac:dyDescent="0.3">
      <c r="A42" s="13" t="s">
        <v>1146</v>
      </c>
      <c r="B42" s="13" t="s">
        <v>1144</v>
      </c>
      <c r="C42" s="13" t="s">
        <v>1145</v>
      </c>
      <c r="D42" s="37" t="s">
        <v>266</v>
      </c>
      <c r="E42" s="38">
        <v>0</v>
      </c>
      <c r="F42" s="13" t="s">
        <v>52</v>
      </c>
      <c r="G42" s="38">
        <v>0</v>
      </c>
      <c r="H42" s="13" t="s">
        <v>52</v>
      </c>
      <c r="I42" s="38">
        <v>0</v>
      </c>
      <c r="J42" s="13" t="s">
        <v>52</v>
      </c>
      <c r="K42" s="38">
        <v>0</v>
      </c>
      <c r="L42" s="13" t="s">
        <v>52</v>
      </c>
      <c r="M42" s="38">
        <v>600000</v>
      </c>
      <c r="N42" s="13" t="s">
        <v>52</v>
      </c>
      <c r="O42" s="38">
        <f t="shared" si="0"/>
        <v>600000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13" t="s">
        <v>1642</v>
      </c>
      <c r="X42" s="13" t="s">
        <v>52</v>
      </c>
      <c r="Y42" s="1" t="s">
        <v>52</v>
      </c>
      <c r="Z42" s="1" t="s">
        <v>52</v>
      </c>
      <c r="AA42" s="39"/>
      <c r="AB42" s="1" t="s">
        <v>52</v>
      </c>
    </row>
    <row r="43" spans="1:28" ht="30" customHeight="1" x14ac:dyDescent="0.3">
      <c r="A43" s="13" t="s">
        <v>798</v>
      </c>
      <c r="B43" s="13" t="s">
        <v>796</v>
      </c>
      <c r="C43" s="13" t="s">
        <v>797</v>
      </c>
      <c r="D43" s="37" t="s">
        <v>155</v>
      </c>
      <c r="E43" s="38">
        <v>0</v>
      </c>
      <c r="F43" s="13" t="s">
        <v>52</v>
      </c>
      <c r="G43" s="38">
        <v>0</v>
      </c>
      <c r="H43" s="13" t="s">
        <v>52</v>
      </c>
      <c r="I43" s="38">
        <v>0</v>
      </c>
      <c r="J43" s="13" t="s">
        <v>52</v>
      </c>
      <c r="K43" s="38">
        <v>5290000</v>
      </c>
      <c r="L43" s="13" t="s">
        <v>1640</v>
      </c>
      <c r="M43" s="38">
        <v>0</v>
      </c>
      <c r="N43" s="13" t="s">
        <v>52</v>
      </c>
      <c r="O43" s="38">
        <f t="shared" si="0"/>
        <v>5290000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13" t="s">
        <v>1643</v>
      </c>
      <c r="X43" s="13" t="s">
        <v>52</v>
      </c>
      <c r="Y43" s="1" t="s">
        <v>52</v>
      </c>
      <c r="Z43" s="1" t="s">
        <v>52</v>
      </c>
      <c r="AA43" s="39"/>
      <c r="AB43" s="1" t="s">
        <v>52</v>
      </c>
    </row>
    <row r="44" spans="1:28" ht="30" customHeight="1" x14ac:dyDescent="0.3">
      <c r="A44" s="13" t="s">
        <v>986</v>
      </c>
      <c r="B44" s="13" t="s">
        <v>984</v>
      </c>
      <c r="C44" s="13" t="s">
        <v>985</v>
      </c>
      <c r="D44" s="37" t="s">
        <v>73</v>
      </c>
      <c r="E44" s="38">
        <v>0</v>
      </c>
      <c r="F44" s="13" t="s">
        <v>52</v>
      </c>
      <c r="G44" s="38">
        <v>270799</v>
      </c>
      <c r="H44" s="13" t="s">
        <v>1644</v>
      </c>
      <c r="I44" s="38">
        <v>0</v>
      </c>
      <c r="J44" s="13" t="s">
        <v>52</v>
      </c>
      <c r="K44" s="38">
        <v>0</v>
      </c>
      <c r="L44" s="13" t="s">
        <v>52</v>
      </c>
      <c r="M44" s="38">
        <v>0</v>
      </c>
      <c r="N44" s="13" t="s">
        <v>52</v>
      </c>
      <c r="O44" s="38">
        <f t="shared" si="0"/>
        <v>270799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13" t="s">
        <v>1645</v>
      </c>
      <c r="X44" s="13" t="s">
        <v>52</v>
      </c>
      <c r="Y44" s="1" t="s">
        <v>52</v>
      </c>
      <c r="Z44" s="1" t="s">
        <v>52</v>
      </c>
      <c r="AA44" s="39"/>
      <c r="AB44" s="1" t="s">
        <v>52</v>
      </c>
    </row>
    <row r="45" spans="1:28" ht="30" customHeight="1" x14ac:dyDescent="0.3">
      <c r="A45" s="13" t="s">
        <v>852</v>
      </c>
      <c r="B45" s="13" t="s">
        <v>319</v>
      </c>
      <c r="C45" s="13" t="s">
        <v>851</v>
      </c>
      <c r="D45" s="37" t="s">
        <v>73</v>
      </c>
      <c r="E45" s="38">
        <v>41040</v>
      </c>
      <c r="F45" s="13" t="s">
        <v>52</v>
      </c>
      <c r="G45" s="38">
        <v>44200</v>
      </c>
      <c r="H45" s="13" t="s">
        <v>1646</v>
      </c>
      <c r="I45" s="38">
        <v>43200</v>
      </c>
      <c r="J45" s="13" t="s">
        <v>1647</v>
      </c>
      <c r="K45" s="38">
        <v>0</v>
      </c>
      <c r="L45" s="13" t="s">
        <v>52</v>
      </c>
      <c r="M45" s="38">
        <v>0</v>
      </c>
      <c r="N45" s="13" t="s">
        <v>52</v>
      </c>
      <c r="O45" s="38">
        <f t="shared" si="0"/>
        <v>41040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13" t="s">
        <v>1648</v>
      </c>
      <c r="X45" s="13" t="s">
        <v>52</v>
      </c>
      <c r="Y45" s="1" t="s">
        <v>52</v>
      </c>
      <c r="Z45" s="1" t="s">
        <v>52</v>
      </c>
      <c r="AA45" s="39"/>
      <c r="AB45" s="1" t="s">
        <v>52</v>
      </c>
    </row>
    <row r="46" spans="1:28" ht="30" customHeight="1" x14ac:dyDescent="0.3">
      <c r="A46" s="13" t="s">
        <v>321</v>
      </c>
      <c r="B46" s="13" t="s">
        <v>319</v>
      </c>
      <c r="C46" s="13" t="s">
        <v>320</v>
      </c>
      <c r="D46" s="37" t="s">
        <v>73</v>
      </c>
      <c r="E46" s="38">
        <v>0</v>
      </c>
      <c r="F46" s="13" t="s">
        <v>52</v>
      </c>
      <c r="G46" s="38">
        <v>50900</v>
      </c>
      <c r="H46" s="13" t="s">
        <v>1649</v>
      </c>
      <c r="I46" s="38">
        <v>0</v>
      </c>
      <c r="J46" s="13" t="s">
        <v>52</v>
      </c>
      <c r="K46" s="38">
        <v>0</v>
      </c>
      <c r="L46" s="13" t="s">
        <v>52</v>
      </c>
      <c r="M46" s="38">
        <v>0</v>
      </c>
      <c r="N46" s="13" t="s">
        <v>52</v>
      </c>
      <c r="O46" s="38">
        <f t="shared" si="0"/>
        <v>50900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13" t="s">
        <v>1650</v>
      </c>
      <c r="X46" s="13" t="s">
        <v>52</v>
      </c>
      <c r="Y46" s="1" t="s">
        <v>52</v>
      </c>
      <c r="Z46" s="1" t="s">
        <v>52</v>
      </c>
      <c r="AA46" s="39"/>
      <c r="AB46" s="1" t="s">
        <v>52</v>
      </c>
    </row>
    <row r="47" spans="1:28" ht="30" customHeight="1" x14ac:dyDescent="0.3">
      <c r="A47" s="13" t="s">
        <v>1009</v>
      </c>
      <c r="B47" s="13" t="s">
        <v>1007</v>
      </c>
      <c r="C47" s="13" t="s">
        <v>1008</v>
      </c>
      <c r="D47" s="37" t="s">
        <v>73</v>
      </c>
      <c r="E47" s="38">
        <v>0</v>
      </c>
      <c r="F47" s="13" t="s">
        <v>52</v>
      </c>
      <c r="G47" s="38">
        <v>0</v>
      </c>
      <c r="H47" s="13" t="s">
        <v>52</v>
      </c>
      <c r="I47" s="38">
        <v>0</v>
      </c>
      <c r="J47" s="13" t="s">
        <v>52</v>
      </c>
      <c r="K47" s="38">
        <v>0</v>
      </c>
      <c r="L47" s="13" t="s">
        <v>52</v>
      </c>
      <c r="M47" s="38">
        <v>250000</v>
      </c>
      <c r="N47" s="13" t="s">
        <v>52</v>
      </c>
      <c r="O47" s="38">
        <f t="shared" ref="O47:O80" si="1">SMALL(E47:M47,COUNTIF(E47:M47,0)+1)</f>
        <v>250000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13" t="s">
        <v>1651</v>
      </c>
      <c r="X47" s="13" t="s">
        <v>52</v>
      </c>
      <c r="Y47" s="1" t="s">
        <v>52</v>
      </c>
      <c r="Z47" s="1" t="s">
        <v>52</v>
      </c>
      <c r="AA47" s="39"/>
      <c r="AB47" s="1" t="s">
        <v>52</v>
      </c>
    </row>
    <row r="48" spans="1:28" ht="30" customHeight="1" x14ac:dyDescent="0.3">
      <c r="A48" s="13" t="s">
        <v>595</v>
      </c>
      <c r="B48" s="13" t="s">
        <v>553</v>
      </c>
      <c r="C48" s="13" t="s">
        <v>594</v>
      </c>
      <c r="D48" s="37" t="s">
        <v>251</v>
      </c>
      <c r="E48" s="38">
        <v>1330</v>
      </c>
      <c r="F48" s="13" t="s">
        <v>52</v>
      </c>
      <c r="G48" s="38">
        <v>1400</v>
      </c>
      <c r="H48" s="13" t="s">
        <v>1652</v>
      </c>
      <c r="I48" s="38">
        <v>0</v>
      </c>
      <c r="J48" s="13" t="s">
        <v>52</v>
      </c>
      <c r="K48" s="38">
        <v>0</v>
      </c>
      <c r="L48" s="13" t="s">
        <v>52</v>
      </c>
      <c r="M48" s="38">
        <v>0</v>
      </c>
      <c r="N48" s="13" t="s">
        <v>52</v>
      </c>
      <c r="O48" s="38">
        <f t="shared" si="1"/>
        <v>1330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13" t="s">
        <v>1653</v>
      </c>
      <c r="X48" s="13" t="s">
        <v>52</v>
      </c>
      <c r="Y48" s="1" t="s">
        <v>52</v>
      </c>
      <c r="Z48" s="1" t="s">
        <v>52</v>
      </c>
      <c r="AA48" s="39"/>
      <c r="AB48" s="1" t="s">
        <v>52</v>
      </c>
    </row>
    <row r="49" spans="1:28" ht="30" customHeight="1" x14ac:dyDescent="0.3">
      <c r="A49" s="13" t="s">
        <v>555</v>
      </c>
      <c r="B49" s="13" t="s">
        <v>553</v>
      </c>
      <c r="C49" s="13" t="s">
        <v>554</v>
      </c>
      <c r="D49" s="37" t="s">
        <v>251</v>
      </c>
      <c r="E49" s="38">
        <v>28500</v>
      </c>
      <c r="F49" s="13" t="s">
        <v>52</v>
      </c>
      <c r="G49" s="38">
        <v>30000</v>
      </c>
      <c r="H49" s="13" t="s">
        <v>1654</v>
      </c>
      <c r="I49" s="38">
        <v>0</v>
      </c>
      <c r="J49" s="13" t="s">
        <v>52</v>
      </c>
      <c r="K49" s="38">
        <v>0</v>
      </c>
      <c r="L49" s="13" t="s">
        <v>52</v>
      </c>
      <c r="M49" s="38">
        <v>0</v>
      </c>
      <c r="N49" s="13" t="s">
        <v>52</v>
      </c>
      <c r="O49" s="38">
        <f t="shared" si="1"/>
        <v>28500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13" t="s">
        <v>1655</v>
      </c>
      <c r="X49" s="13" t="s">
        <v>52</v>
      </c>
      <c r="Y49" s="1" t="s">
        <v>52</v>
      </c>
      <c r="Z49" s="1" t="s">
        <v>52</v>
      </c>
      <c r="AA49" s="39"/>
      <c r="AB49" s="1" t="s">
        <v>52</v>
      </c>
    </row>
    <row r="50" spans="1:28" ht="30" customHeight="1" x14ac:dyDescent="0.3">
      <c r="A50" s="13" t="s">
        <v>558</v>
      </c>
      <c r="B50" s="13" t="s">
        <v>553</v>
      </c>
      <c r="C50" s="13" t="s">
        <v>557</v>
      </c>
      <c r="D50" s="37" t="s">
        <v>251</v>
      </c>
      <c r="E50" s="38">
        <v>9500</v>
      </c>
      <c r="F50" s="13" t="s">
        <v>52</v>
      </c>
      <c r="G50" s="38">
        <v>10000</v>
      </c>
      <c r="H50" s="13" t="s">
        <v>1652</v>
      </c>
      <c r="I50" s="38">
        <v>0</v>
      </c>
      <c r="J50" s="13" t="s">
        <v>52</v>
      </c>
      <c r="K50" s="38">
        <v>0</v>
      </c>
      <c r="L50" s="13" t="s">
        <v>52</v>
      </c>
      <c r="M50" s="38">
        <v>0</v>
      </c>
      <c r="N50" s="13" t="s">
        <v>52</v>
      </c>
      <c r="O50" s="38">
        <f t="shared" si="1"/>
        <v>9500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13" t="s">
        <v>1656</v>
      </c>
      <c r="X50" s="13" t="s">
        <v>52</v>
      </c>
      <c r="Y50" s="1" t="s">
        <v>52</v>
      </c>
      <c r="Z50" s="1" t="s">
        <v>52</v>
      </c>
      <c r="AA50" s="39"/>
      <c r="AB50" s="1" t="s">
        <v>52</v>
      </c>
    </row>
    <row r="51" spans="1:28" ht="30" customHeight="1" x14ac:dyDescent="0.3">
      <c r="A51" s="13" t="s">
        <v>561</v>
      </c>
      <c r="B51" s="13" t="s">
        <v>553</v>
      </c>
      <c r="C51" s="13" t="s">
        <v>560</v>
      </c>
      <c r="D51" s="37" t="s">
        <v>251</v>
      </c>
      <c r="E51" s="38">
        <v>0</v>
      </c>
      <c r="F51" s="13" t="s">
        <v>52</v>
      </c>
      <c r="G51" s="38">
        <v>25000</v>
      </c>
      <c r="H51" s="13" t="s">
        <v>1652</v>
      </c>
      <c r="I51" s="38">
        <v>0</v>
      </c>
      <c r="J51" s="13" t="s">
        <v>52</v>
      </c>
      <c r="K51" s="38">
        <v>0</v>
      </c>
      <c r="L51" s="13" t="s">
        <v>52</v>
      </c>
      <c r="M51" s="38">
        <v>0</v>
      </c>
      <c r="N51" s="13" t="s">
        <v>52</v>
      </c>
      <c r="O51" s="38">
        <f t="shared" si="1"/>
        <v>25000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13" t="s">
        <v>1657</v>
      </c>
      <c r="X51" s="13" t="s">
        <v>52</v>
      </c>
      <c r="Y51" s="1" t="s">
        <v>52</v>
      </c>
      <c r="Z51" s="1" t="s">
        <v>52</v>
      </c>
      <c r="AA51" s="39"/>
      <c r="AB51" s="1" t="s">
        <v>52</v>
      </c>
    </row>
    <row r="52" spans="1:28" ht="30" customHeight="1" x14ac:dyDescent="0.3">
      <c r="A52" s="13" t="s">
        <v>567</v>
      </c>
      <c r="B52" s="13" t="s">
        <v>553</v>
      </c>
      <c r="C52" s="13" t="s">
        <v>566</v>
      </c>
      <c r="D52" s="37" t="s">
        <v>251</v>
      </c>
      <c r="E52" s="38">
        <v>0</v>
      </c>
      <c r="F52" s="13" t="s">
        <v>52</v>
      </c>
      <c r="G52" s="38">
        <v>6000</v>
      </c>
      <c r="H52" s="13" t="s">
        <v>1654</v>
      </c>
      <c r="I52" s="38">
        <v>0</v>
      </c>
      <c r="J52" s="13" t="s">
        <v>52</v>
      </c>
      <c r="K52" s="38">
        <v>0</v>
      </c>
      <c r="L52" s="13" t="s">
        <v>52</v>
      </c>
      <c r="M52" s="38">
        <v>0</v>
      </c>
      <c r="N52" s="13" t="s">
        <v>52</v>
      </c>
      <c r="O52" s="38">
        <f t="shared" si="1"/>
        <v>6000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13" t="s">
        <v>1658</v>
      </c>
      <c r="X52" s="13" t="s">
        <v>52</v>
      </c>
      <c r="Y52" s="1" t="s">
        <v>52</v>
      </c>
      <c r="Z52" s="1" t="s">
        <v>52</v>
      </c>
      <c r="AA52" s="39"/>
      <c r="AB52" s="1" t="s">
        <v>52</v>
      </c>
    </row>
    <row r="53" spans="1:28" ht="30" customHeight="1" x14ac:dyDescent="0.3">
      <c r="A53" s="13" t="s">
        <v>570</v>
      </c>
      <c r="B53" s="13" t="s">
        <v>553</v>
      </c>
      <c r="C53" s="13" t="s">
        <v>569</v>
      </c>
      <c r="D53" s="37" t="s">
        <v>251</v>
      </c>
      <c r="E53" s="38">
        <v>0</v>
      </c>
      <c r="F53" s="13" t="s">
        <v>52</v>
      </c>
      <c r="G53" s="38">
        <v>8000</v>
      </c>
      <c r="H53" s="13" t="s">
        <v>1654</v>
      </c>
      <c r="I53" s="38">
        <v>0</v>
      </c>
      <c r="J53" s="13" t="s">
        <v>52</v>
      </c>
      <c r="K53" s="38">
        <v>0</v>
      </c>
      <c r="L53" s="13" t="s">
        <v>52</v>
      </c>
      <c r="M53" s="38">
        <v>0</v>
      </c>
      <c r="N53" s="13" t="s">
        <v>52</v>
      </c>
      <c r="O53" s="38">
        <f t="shared" si="1"/>
        <v>8000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13" t="s">
        <v>1659</v>
      </c>
      <c r="X53" s="13" t="s">
        <v>52</v>
      </c>
      <c r="Y53" s="1" t="s">
        <v>52</v>
      </c>
      <c r="Z53" s="1" t="s">
        <v>52</v>
      </c>
      <c r="AA53" s="39"/>
      <c r="AB53" s="1" t="s">
        <v>52</v>
      </c>
    </row>
    <row r="54" spans="1:28" ht="30" customHeight="1" x14ac:dyDescent="0.3">
      <c r="A54" s="13" t="s">
        <v>564</v>
      </c>
      <c r="B54" s="13" t="s">
        <v>553</v>
      </c>
      <c r="C54" s="13" t="s">
        <v>563</v>
      </c>
      <c r="D54" s="37" t="s">
        <v>251</v>
      </c>
      <c r="E54" s="38">
        <v>0</v>
      </c>
      <c r="F54" s="13" t="s">
        <v>52</v>
      </c>
      <c r="G54" s="38">
        <v>25000</v>
      </c>
      <c r="H54" s="13" t="s">
        <v>1654</v>
      </c>
      <c r="I54" s="38">
        <v>0</v>
      </c>
      <c r="J54" s="13" t="s">
        <v>52</v>
      </c>
      <c r="K54" s="38">
        <v>0</v>
      </c>
      <c r="L54" s="13" t="s">
        <v>52</v>
      </c>
      <c r="M54" s="38">
        <v>0</v>
      </c>
      <c r="N54" s="13" t="s">
        <v>52</v>
      </c>
      <c r="O54" s="38">
        <f t="shared" si="1"/>
        <v>25000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13" t="s">
        <v>1660</v>
      </c>
      <c r="X54" s="13" t="s">
        <v>52</v>
      </c>
      <c r="Y54" s="1" t="s">
        <v>52</v>
      </c>
      <c r="Z54" s="1" t="s">
        <v>52</v>
      </c>
      <c r="AA54" s="39"/>
      <c r="AB54" s="1" t="s">
        <v>52</v>
      </c>
    </row>
    <row r="55" spans="1:28" ht="30" customHeight="1" x14ac:dyDescent="0.3">
      <c r="A55" s="13" t="s">
        <v>573</v>
      </c>
      <c r="B55" s="13" t="s">
        <v>553</v>
      </c>
      <c r="C55" s="13" t="s">
        <v>572</v>
      </c>
      <c r="D55" s="37" t="s">
        <v>251</v>
      </c>
      <c r="E55" s="38">
        <v>0</v>
      </c>
      <c r="F55" s="13" t="s">
        <v>52</v>
      </c>
      <c r="G55" s="38">
        <v>9500</v>
      </c>
      <c r="H55" s="13" t="s">
        <v>1652</v>
      </c>
      <c r="I55" s="38">
        <v>0</v>
      </c>
      <c r="J55" s="13" t="s">
        <v>52</v>
      </c>
      <c r="K55" s="38">
        <v>0</v>
      </c>
      <c r="L55" s="13" t="s">
        <v>52</v>
      </c>
      <c r="M55" s="38">
        <v>0</v>
      </c>
      <c r="N55" s="13" t="s">
        <v>52</v>
      </c>
      <c r="O55" s="38">
        <f t="shared" si="1"/>
        <v>9500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13" t="s">
        <v>1661</v>
      </c>
      <c r="X55" s="13" t="s">
        <v>52</v>
      </c>
      <c r="Y55" s="1" t="s">
        <v>52</v>
      </c>
      <c r="Z55" s="1" t="s">
        <v>52</v>
      </c>
      <c r="AA55" s="39"/>
      <c r="AB55" s="1" t="s">
        <v>52</v>
      </c>
    </row>
    <row r="56" spans="1:28" ht="30" customHeight="1" x14ac:dyDescent="0.3">
      <c r="A56" s="13" t="s">
        <v>576</v>
      </c>
      <c r="B56" s="13" t="s">
        <v>553</v>
      </c>
      <c r="C56" s="13" t="s">
        <v>575</v>
      </c>
      <c r="D56" s="37" t="s">
        <v>251</v>
      </c>
      <c r="E56" s="38">
        <v>0</v>
      </c>
      <c r="F56" s="13" t="s">
        <v>52</v>
      </c>
      <c r="G56" s="38">
        <v>11000</v>
      </c>
      <c r="H56" s="13" t="s">
        <v>1652</v>
      </c>
      <c r="I56" s="38">
        <v>0</v>
      </c>
      <c r="J56" s="13" t="s">
        <v>52</v>
      </c>
      <c r="K56" s="38">
        <v>0</v>
      </c>
      <c r="L56" s="13" t="s">
        <v>52</v>
      </c>
      <c r="M56" s="38">
        <v>0</v>
      </c>
      <c r="N56" s="13" t="s">
        <v>52</v>
      </c>
      <c r="O56" s="38">
        <f t="shared" si="1"/>
        <v>11000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13" t="s">
        <v>1662</v>
      </c>
      <c r="X56" s="13" t="s">
        <v>52</v>
      </c>
      <c r="Y56" s="1" t="s">
        <v>52</v>
      </c>
      <c r="Z56" s="1" t="s">
        <v>52</v>
      </c>
      <c r="AA56" s="39"/>
      <c r="AB56" s="1" t="s">
        <v>52</v>
      </c>
    </row>
    <row r="57" spans="1:28" ht="30" customHeight="1" x14ac:dyDescent="0.3">
      <c r="A57" s="13" t="s">
        <v>580</v>
      </c>
      <c r="B57" s="13" t="s">
        <v>553</v>
      </c>
      <c r="C57" s="13" t="s">
        <v>578</v>
      </c>
      <c r="D57" s="37" t="s">
        <v>579</v>
      </c>
      <c r="E57" s="38">
        <v>0</v>
      </c>
      <c r="F57" s="13" t="s">
        <v>52</v>
      </c>
      <c r="G57" s="38">
        <v>0</v>
      </c>
      <c r="H57" s="13" t="s">
        <v>52</v>
      </c>
      <c r="I57" s="38">
        <v>0</v>
      </c>
      <c r="J57" s="13" t="s">
        <v>52</v>
      </c>
      <c r="K57" s="38">
        <v>18500</v>
      </c>
      <c r="L57" s="13" t="s">
        <v>1663</v>
      </c>
      <c r="M57" s="38">
        <v>0</v>
      </c>
      <c r="N57" s="13" t="s">
        <v>52</v>
      </c>
      <c r="O57" s="38">
        <f t="shared" si="1"/>
        <v>18500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13" t="s">
        <v>1664</v>
      </c>
      <c r="X57" s="13" t="s">
        <v>52</v>
      </c>
      <c r="Y57" s="1" t="s">
        <v>52</v>
      </c>
      <c r="Z57" s="1" t="s">
        <v>52</v>
      </c>
      <c r="AA57" s="39"/>
      <c r="AB57" s="1" t="s">
        <v>52</v>
      </c>
    </row>
    <row r="58" spans="1:28" ht="30" customHeight="1" x14ac:dyDescent="0.3">
      <c r="A58" s="13" t="s">
        <v>699</v>
      </c>
      <c r="B58" s="13" t="s">
        <v>696</v>
      </c>
      <c r="C58" s="13" t="s">
        <v>697</v>
      </c>
      <c r="D58" s="37" t="s">
        <v>698</v>
      </c>
      <c r="E58" s="38">
        <v>27075</v>
      </c>
      <c r="F58" s="13" t="s">
        <v>52</v>
      </c>
      <c r="G58" s="38">
        <v>29000</v>
      </c>
      <c r="H58" s="13" t="s">
        <v>1652</v>
      </c>
      <c r="I58" s="38">
        <v>34840</v>
      </c>
      <c r="J58" s="13" t="s">
        <v>1665</v>
      </c>
      <c r="K58" s="38">
        <v>0</v>
      </c>
      <c r="L58" s="13" t="s">
        <v>52</v>
      </c>
      <c r="M58" s="38">
        <v>0</v>
      </c>
      <c r="N58" s="13" t="s">
        <v>52</v>
      </c>
      <c r="O58" s="38">
        <f t="shared" si="1"/>
        <v>27075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13" t="s">
        <v>1666</v>
      </c>
      <c r="X58" s="13" t="s">
        <v>52</v>
      </c>
      <c r="Y58" s="1" t="s">
        <v>52</v>
      </c>
      <c r="Z58" s="1" t="s">
        <v>52</v>
      </c>
      <c r="AA58" s="39"/>
      <c r="AB58" s="1" t="s">
        <v>52</v>
      </c>
    </row>
    <row r="59" spans="1:28" ht="30" customHeight="1" x14ac:dyDescent="0.3">
      <c r="A59" s="13" t="s">
        <v>706</v>
      </c>
      <c r="B59" s="13" t="s">
        <v>704</v>
      </c>
      <c r="C59" s="13" t="s">
        <v>705</v>
      </c>
      <c r="D59" s="37" t="s">
        <v>251</v>
      </c>
      <c r="E59" s="38">
        <v>133</v>
      </c>
      <c r="F59" s="13" t="s">
        <v>52</v>
      </c>
      <c r="G59" s="38">
        <v>370</v>
      </c>
      <c r="H59" s="13" t="s">
        <v>1667</v>
      </c>
      <c r="I59" s="38">
        <v>140</v>
      </c>
      <c r="J59" s="13" t="s">
        <v>1668</v>
      </c>
      <c r="K59" s="38">
        <v>0</v>
      </c>
      <c r="L59" s="13" t="s">
        <v>52</v>
      </c>
      <c r="M59" s="38">
        <v>0</v>
      </c>
      <c r="N59" s="13" t="s">
        <v>52</v>
      </c>
      <c r="O59" s="38">
        <f t="shared" si="1"/>
        <v>133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13" t="s">
        <v>1669</v>
      </c>
      <c r="X59" s="13" t="s">
        <v>52</v>
      </c>
      <c r="Y59" s="1" t="s">
        <v>52</v>
      </c>
      <c r="Z59" s="1" t="s">
        <v>52</v>
      </c>
      <c r="AA59" s="39"/>
      <c r="AB59" s="1" t="s">
        <v>52</v>
      </c>
    </row>
    <row r="60" spans="1:28" ht="30" customHeight="1" x14ac:dyDescent="0.3">
      <c r="A60" s="13" t="s">
        <v>710</v>
      </c>
      <c r="B60" s="13" t="s">
        <v>708</v>
      </c>
      <c r="C60" s="13" t="s">
        <v>709</v>
      </c>
      <c r="D60" s="37" t="s">
        <v>251</v>
      </c>
      <c r="E60" s="38">
        <v>0</v>
      </c>
      <c r="F60" s="13" t="s">
        <v>52</v>
      </c>
      <c r="G60" s="38">
        <v>380</v>
      </c>
      <c r="H60" s="13" t="s">
        <v>1667</v>
      </c>
      <c r="I60" s="38">
        <v>430</v>
      </c>
      <c r="J60" s="13" t="s">
        <v>1670</v>
      </c>
      <c r="K60" s="38">
        <v>0</v>
      </c>
      <c r="L60" s="13" t="s">
        <v>52</v>
      </c>
      <c r="M60" s="38">
        <v>0</v>
      </c>
      <c r="N60" s="13" t="s">
        <v>52</v>
      </c>
      <c r="O60" s="38">
        <f t="shared" si="1"/>
        <v>380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13" t="s">
        <v>1671</v>
      </c>
      <c r="X60" s="13" t="s">
        <v>52</v>
      </c>
      <c r="Y60" s="1" t="s">
        <v>52</v>
      </c>
      <c r="Z60" s="1" t="s">
        <v>52</v>
      </c>
      <c r="AA60" s="39"/>
      <c r="AB60" s="1" t="s">
        <v>52</v>
      </c>
    </row>
    <row r="61" spans="1:28" ht="30" customHeight="1" x14ac:dyDescent="0.3">
      <c r="A61" s="13" t="s">
        <v>734</v>
      </c>
      <c r="B61" s="13" t="s">
        <v>732</v>
      </c>
      <c r="C61" s="13" t="s">
        <v>733</v>
      </c>
      <c r="D61" s="37" t="s">
        <v>619</v>
      </c>
      <c r="E61" s="38">
        <v>1539</v>
      </c>
      <c r="F61" s="13" t="s">
        <v>52</v>
      </c>
      <c r="G61" s="38">
        <v>1780</v>
      </c>
      <c r="H61" s="13" t="s">
        <v>1665</v>
      </c>
      <c r="I61" s="38">
        <v>1830</v>
      </c>
      <c r="J61" s="13" t="s">
        <v>1672</v>
      </c>
      <c r="K61" s="38">
        <v>0</v>
      </c>
      <c r="L61" s="13" t="s">
        <v>52</v>
      </c>
      <c r="M61" s="38">
        <v>0</v>
      </c>
      <c r="N61" s="13" t="s">
        <v>52</v>
      </c>
      <c r="O61" s="38">
        <f t="shared" si="1"/>
        <v>1539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13" t="s">
        <v>1673</v>
      </c>
      <c r="X61" s="13" t="s">
        <v>52</v>
      </c>
      <c r="Y61" s="1" t="s">
        <v>52</v>
      </c>
      <c r="Z61" s="1" t="s">
        <v>52</v>
      </c>
      <c r="AA61" s="39"/>
      <c r="AB61" s="1" t="s">
        <v>52</v>
      </c>
    </row>
    <row r="62" spans="1:28" ht="30" customHeight="1" x14ac:dyDescent="0.3">
      <c r="A62" s="13" t="s">
        <v>824</v>
      </c>
      <c r="B62" s="13" t="s">
        <v>822</v>
      </c>
      <c r="C62" s="13" t="s">
        <v>823</v>
      </c>
      <c r="D62" s="37" t="s">
        <v>251</v>
      </c>
      <c r="E62" s="38">
        <v>0</v>
      </c>
      <c r="F62" s="13" t="s">
        <v>52</v>
      </c>
      <c r="G62" s="38">
        <v>170</v>
      </c>
      <c r="H62" s="13" t="s">
        <v>1674</v>
      </c>
      <c r="I62" s="38">
        <v>160</v>
      </c>
      <c r="J62" s="13" t="s">
        <v>1675</v>
      </c>
      <c r="K62" s="38">
        <v>160</v>
      </c>
      <c r="L62" s="13" t="s">
        <v>1675</v>
      </c>
      <c r="M62" s="38">
        <v>0</v>
      </c>
      <c r="N62" s="13" t="s">
        <v>52</v>
      </c>
      <c r="O62" s="38">
        <f t="shared" si="1"/>
        <v>160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13" t="s">
        <v>1676</v>
      </c>
      <c r="X62" s="13" t="s">
        <v>52</v>
      </c>
      <c r="Y62" s="1" t="s">
        <v>52</v>
      </c>
      <c r="Z62" s="1" t="s">
        <v>52</v>
      </c>
      <c r="AA62" s="39"/>
      <c r="AB62" s="1" t="s">
        <v>52</v>
      </c>
    </row>
    <row r="63" spans="1:28" ht="30" customHeight="1" x14ac:dyDescent="0.3">
      <c r="A63" s="13" t="s">
        <v>999</v>
      </c>
      <c r="B63" s="13" t="s">
        <v>997</v>
      </c>
      <c r="C63" s="13" t="s">
        <v>998</v>
      </c>
      <c r="D63" s="37" t="s">
        <v>251</v>
      </c>
      <c r="E63" s="38">
        <v>0</v>
      </c>
      <c r="F63" s="13" t="s">
        <v>52</v>
      </c>
      <c r="G63" s="38">
        <v>0</v>
      </c>
      <c r="H63" s="13" t="s">
        <v>52</v>
      </c>
      <c r="I63" s="38">
        <v>0</v>
      </c>
      <c r="J63" s="13" t="s">
        <v>52</v>
      </c>
      <c r="K63" s="38">
        <v>8400</v>
      </c>
      <c r="L63" s="13" t="s">
        <v>1677</v>
      </c>
      <c r="M63" s="38">
        <v>0</v>
      </c>
      <c r="N63" s="13" t="s">
        <v>52</v>
      </c>
      <c r="O63" s="38">
        <f t="shared" si="1"/>
        <v>8400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13" t="s">
        <v>1678</v>
      </c>
      <c r="X63" s="13" t="s">
        <v>52</v>
      </c>
      <c r="Y63" s="1" t="s">
        <v>52</v>
      </c>
      <c r="Z63" s="1" t="s">
        <v>52</v>
      </c>
      <c r="AA63" s="39"/>
      <c r="AB63" s="1" t="s">
        <v>52</v>
      </c>
    </row>
    <row r="64" spans="1:28" ht="30" customHeight="1" x14ac:dyDescent="0.3">
      <c r="A64" s="13" t="s">
        <v>1019</v>
      </c>
      <c r="B64" s="13" t="s">
        <v>997</v>
      </c>
      <c r="C64" s="13" t="s">
        <v>1018</v>
      </c>
      <c r="D64" s="37" t="s">
        <v>251</v>
      </c>
      <c r="E64" s="38">
        <v>0</v>
      </c>
      <c r="F64" s="13" t="s">
        <v>52</v>
      </c>
      <c r="G64" s="38">
        <v>0</v>
      </c>
      <c r="H64" s="13" t="s">
        <v>52</v>
      </c>
      <c r="I64" s="38">
        <v>0</v>
      </c>
      <c r="J64" s="13" t="s">
        <v>52</v>
      </c>
      <c r="K64" s="38">
        <v>6200</v>
      </c>
      <c r="L64" s="13" t="s">
        <v>1677</v>
      </c>
      <c r="M64" s="38">
        <v>0</v>
      </c>
      <c r="N64" s="13" t="s">
        <v>52</v>
      </c>
      <c r="O64" s="38">
        <f t="shared" si="1"/>
        <v>6200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13" t="s">
        <v>1679</v>
      </c>
      <c r="X64" s="13" t="s">
        <v>52</v>
      </c>
      <c r="Y64" s="1" t="s">
        <v>52</v>
      </c>
      <c r="Z64" s="1" t="s">
        <v>52</v>
      </c>
      <c r="AA64" s="39"/>
      <c r="AB64" s="1" t="s">
        <v>52</v>
      </c>
    </row>
    <row r="65" spans="1:28" ht="30" customHeight="1" x14ac:dyDescent="0.3">
      <c r="A65" s="13" t="s">
        <v>895</v>
      </c>
      <c r="B65" s="13" t="s">
        <v>893</v>
      </c>
      <c r="C65" s="13" t="s">
        <v>894</v>
      </c>
      <c r="D65" s="37" t="s">
        <v>251</v>
      </c>
      <c r="E65" s="38">
        <v>0</v>
      </c>
      <c r="F65" s="13" t="s">
        <v>52</v>
      </c>
      <c r="G65" s="38">
        <v>0</v>
      </c>
      <c r="H65" s="13" t="s">
        <v>52</v>
      </c>
      <c r="I65" s="38">
        <v>0</v>
      </c>
      <c r="J65" s="13" t="s">
        <v>52</v>
      </c>
      <c r="K65" s="38">
        <v>0</v>
      </c>
      <c r="L65" s="13" t="s">
        <v>52</v>
      </c>
      <c r="M65" s="38">
        <v>3000</v>
      </c>
      <c r="N65" s="13" t="s">
        <v>52</v>
      </c>
      <c r="O65" s="38">
        <f t="shared" si="1"/>
        <v>3000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13" t="s">
        <v>1680</v>
      </c>
      <c r="X65" s="13" t="s">
        <v>52</v>
      </c>
      <c r="Y65" s="1" t="s">
        <v>52</v>
      </c>
      <c r="Z65" s="1" t="s">
        <v>52</v>
      </c>
      <c r="AA65" s="39"/>
      <c r="AB65" s="1" t="s">
        <v>52</v>
      </c>
    </row>
    <row r="66" spans="1:28" ht="30" customHeight="1" x14ac:dyDescent="0.3">
      <c r="A66" s="13" t="s">
        <v>1012</v>
      </c>
      <c r="B66" s="13" t="s">
        <v>988</v>
      </c>
      <c r="C66" s="13" t="s">
        <v>1011</v>
      </c>
      <c r="D66" s="37" t="s">
        <v>990</v>
      </c>
      <c r="E66" s="38">
        <v>0</v>
      </c>
      <c r="F66" s="13" t="s">
        <v>52</v>
      </c>
      <c r="G66" s="38">
        <v>28000</v>
      </c>
      <c r="H66" s="13" t="s">
        <v>1681</v>
      </c>
      <c r="I66" s="38">
        <v>0</v>
      </c>
      <c r="J66" s="13" t="s">
        <v>52</v>
      </c>
      <c r="K66" s="38">
        <v>0</v>
      </c>
      <c r="L66" s="13" t="s">
        <v>52</v>
      </c>
      <c r="M66" s="38">
        <v>0</v>
      </c>
      <c r="N66" s="13" t="s">
        <v>52</v>
      </c>
      <c r="O66" s="38">
        <f t="shared" si="1"/>
        <v>28000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13" t="s">
        <v>1682</v>
      </c>
      <c r="X66" s="13" t="s">
        <v>52</v>
      </c>
      <c r="Y66" s="1" t="s">
        <v>52</v>
      </c>
      <c r="Z66" s="1" t="s">
        <v>52</v>
      </c>
      <c r="AA66" s="39"/>
      <c r="AB66" s="1" t="s">
        <v>52</v>
      </c>
    </row>
    <row r="67" spans="1:28" ht="30" customHeight="1" x14ac:dyDescent="0.3">
      <c r="A67" s="13" t="s">
        <v>991</v>
      </c>
      <c r="B67" s="13" t="s">
        <v>988</v>
      </c>
      <c r="C67" s="13" t="s">
        <v>989</v>
      </c>
      <c r="D67" s="37" t="s">
        <v>990</v>
      </c>
      <c r="E67" s="38">
        <v>0</v>
      </c>
      <c r="F67" s="13" t="s">
        <v>52</v>
      </c>
      <c r="G67" s="38">
        <v>28000</v>
      </c>
      <c r="H67" s="13" t="s">
        <v>1681</v>
      </c>
      <c r="I67" s="38">
        <v>0</v>
      </c>
      <c r="J67" s="13" t="s">
        <v>52</v>
      </c>
      <c r="K67" s="38">
        <v>0</v>
      </c>
      <c r="L67" s="13" t="s">
        <v>52</v>
      </c>
      <c r="M67" s="38">
        <v>0</v>
      </c>
      <c r="N67" s="13" t="s">
        <v>52</v>
      </c>
      <c r="O67" s="38">
        <f t="shared" si="1"/>
        <v>28000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13" t="s">
        <v>1683</v>
      </c>
      <c r="X67" s="13" t="s">
        <v>52</v>
      </c>
      <c r="Y67" s="1" t="s">
        <v>52</v>
      </c>
      <c r="Z67" s="1" t="s">
        <v>52</v>
      </c>
      <c r="AA67" s="39"/>
      <c r="AB67" s="1" t="s">
        <v>52</v>
      </c>
    </row>
    <row r="68" spans="1:28" ht="30" customHeight="1" x14ac:dyDescent="0.3">
      <c r="A68" s="13" t="s">
        <v>620</v>
      </c>
      <c r="B68" s="13" t="s">
        <v>617</v>
      </c>
      <c r="C68" s="13" t="s">
        <v>618</v>
      </c>
      <c r="D68" s="37" t="s">
        <v>619</v>
      </c>
      <c r="E68" s="38">
        <v>9376</v>
      </c>
      <c r="F68" s="13" t="s">
        <v>52</v>
      </c>
      <c r="G68" s="38">
        <v>0</v>
      </c>
      <c r="H68" s="13" t="s">
        <v>52</v>
      </c>
      <c r="I68" s="38">
        <v>0</v>
      </c>
      <c r="J68" s="13" t="s">
        <v>52</v>
      </c>
      <c r="K68" s="38">
        <v>0</v>
      </c>
      <c r="L68" s="13" t="s">
        <v>52</v>
      </c>
      <c r="M68" s="38">
        <v>0</v>
      </c>
      <c r="N68" s="13" t="s">
        <v>52</v>
      </c>
      <c r="O68" s="38">
        <f t="shared" si="1"/>
        <v>9376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13" t="s">
        <v>1684</v>
      </c>
      <c r="X68" s="13" t="s">
        <v>52</v>
      </c>
      <c r="Y68" s="1" t="s">
        <v>52</v>
      </c>
      <c r="Z68" s="1" t="s">
        <v>52</v>
      </c>
      <c r="AA68" s="39"/>
      <c r="AB68" s="1" t="s">
        <v>52</v>
      </c>
    </row>
    <row r="69" spans="1:28" ht="30" customHeight="1" x14ac:dyDescent="0.3">
      <c r="A69" s="13" t="s">
        <v>1444</v>
      </c>
      <c r="B69" s="13" t="s">
        <v>1420</v>
      </c>
      <c r="C69" s="13" t="s">
        <v>1443</v>
      </c>
      <c r="D69" s="37" t="s">
        <v>619</v>
      </c>
      <c r="E69" s="38">
        <v>0</v>
      </c>
      <c r="F69" s="13" t="s">
        <v>52</v>
      </c>
      <c r="G69" s="38">
        <v>872</v>
      </c>
      <c r="H69" s="13" t="s">
        <v>1685</v>
      </c>
      <c r="I69" s="38">
        <v>728</v>
      </c>
      <c r="J69" s="13" t="s">
        <v>1686</v>
      </c>
      <c r="K69" s="38">
        <v>0</v>
      </c>
      <c r="L69" s="13" t="s">
        <v>52</v>
      </c>
      <c r="M69" s="38">
        <v>0</v>
      </c>
      <c r="N69" s="13" t="s">
        <v>52</v>
      </c>
      <c r="O69" s="38">
        <f t="shared" si="1"/>
        <v>728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13" t="s">
        <v>1687</v>
      </c>
      <c r="X69" s="13" t="s">
        <v>52</v>
      </c>
      <c r="Y69" s="1" t="s">
        <v>52</v>
      </c>
      <c r="Z69" s="1" t="s">
        <v>52</v>
      </c>
      <c r="AA69" s="39"/>
      <c r="AB69" s="1" t="s">
        <v>52</v>
      </c>
    </row>
    <row r="70" spans="1:28" ht="30" customHeight="1" x14ac:dyDescent="0.3">
      <c r="A70" s="13" t="s">
        <v>1423</v>
      </c>
      <c r="B70" s="13" t="s">
        <v>1420</v>
      </c>
      <c r="C70" s="13" t="s">
        <v>1421</v>
      </c>
      <c r="D70" s="37" t="s">
        <v>619</v>
      </c>
      <c r="E70" s="38">
        <v>3125.8</v>
      </c>
      <c r="F70" s="13" t="s">
        <v>52</v>
      </c>
      <c r="G70" s="38">
        <v>3125.44</v>
      </c>
      <c r="H70" s="13" t="s">
        <v>1685</v>
      </c>
      <c r="I70" s="38">
        <v>0</v>
      </c>
      <c r="J70" s="13" t="s">
        <v>52</v>
      </c>
      <c r="K70" s="38">
        <v>0</v>
      </c>
      <c r="L70" s="13" t="s">
        <v>52</v>
      </c>
      <c r="M70" s="38">
        <v>0</v>
      </c>
      <c r="N70" s="13" t="s">
        <v>52</v>
      </c>
      <c r="O70" s="38">
        <f t="shared" si="1"/>
        <v>3125.44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13" t="s">
        <v>1688</v>
      </c>
      <c r="X70" s="13" t="s">
        <v>1422</v>
      </c>
      <c r="Y70" s="1" t="s">
        <v>52</v>
      </c>
      <c r="Z70" s="1" t="s">
        <v>52</v>
      </c>
      <c r="AA70" s="39"/>
      <c r="AB70" s="1" t="s">
        <v>52</v>
      </c>
    </row>
    <row r="71" spans="1:28" ht="30" customHeight="1" x14ac:dyDescent="0.3">
      <c r="A71" s="13" t="s">
        <v>1451</v>
      </c>
      <c r="B71" s="13" t="s">
        <v>1433</v>
      </c>
      <c r="C71" s="13" t="s">
        <v>1450</v>
      </c>
      <c r="D71" s="37" t="s">
        <v>714</v>
      </c>
      <c r="E71" s="38">
        <v>0</v>
      </c>
      <c r="F71" s="13" t="s">
        <v>52</v>
      </c>
      <c r="G71" s="38">
        <v>4194</v>
      </c>
      <c r="H71" s="13" t="s">
        <v>1689</v>
      </c>
      <c r="I71" s="38">
        <v>0</v>
      </c>
      <c r="J71" s="13" t="s">
        <v>52</v>
      </c>
      <c r="K71" s="38">
        <v>0</v>
      </c>
      <c r="L71" s="13" t="s">
        <v>52</v>
      </c>
      <c r="M71" s="38">
        <v>0</v>
      </c>
      <c r="N71" s="13" t="s">
        <v>52</v>
      </c>
      <c r="O71" s="38">
        <f t="shared" si="1"/>
        <v>4194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13" t="s">
        <v>1690</v>
      </c>
      <c r="X71" s="13" t="s">
        <v>52</v>
      </c>
      <c r="Y71" s="1" t="s">
        <v>52</v>
      </c>
      <c r="Z71" s="1" t="s">
        <v>52</v>
      </c>
      <c r="AA71" s="39"/>
      <c r="AB71" s="1" t="s">
        <v>52</v>
      </c>
    </row>
    <row r="72" spans="1:28" ht="30" customHeight="1" x14ac:dyDescent="0.3">
      <c r="A72" s="13" t="s">
        <v>1435</v>
      </c>
      <c r="B72" s="13" t="s">
        <v>1433</v>
      </c>
      <c r="C72" s="13" t="s">
        <v>1434</v>
      </c>
      <c r="D72" s="37" t="s">
        <v>714</v>
      </c>
      <c r="E72" s="38">
        <v>4152</v>
      </c>
      <c r="F72" s="13" t="s">
        <v>52</v>
      </c>
      <c r="G72" s="38">
        <v>6688.88</v>
      </c>
      <c r="H72" s="13" t="s">
        <v>1691</v>
      </c>
      <c r="I72" s="38">
        <v>8500</v>
      </c>
      <c r="J72" s="13" t="s">
        <v>1692</v>
      </c>
      <c r="K72" s="38">
        <v>0</v>
      </c>
      <c r="L72" s="13" t="s">
        <v>52</v>
      </c>
      <c r="M72" s="38">
        <v>0</v>
      </c>
      <c r="N72" s="13" t="s">
        <v>52</v>
      </c>
      <c r="O72" s="38">
        <f t="shared" si="1"/>
        <v>4152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13" t="s">
        <v>1693</v>
      </c>
      <c r="X72" s="13" t="s">
        <v>52</v>
      </c>
      <c r="Y72" s="1" t="s">
        <v>52</v>
      </c>
      <c r="Z72" s="1" t="s">
        <v>52</v>
      </c>
      <c r="AA72" s="39"/>
      <c r="AB72" s="1" t="s">
        <v>52</v>
      </c>
    </row>
    <row r="73" spans="1:28" ht="30" customHeight="1" x14ac:dyDescent="0.3">
      <c r="A73" s="13" t="s">
        <v>810</v>
      </c>
      <c r="B73" s="13" t="s">
        <v>808</v>
      </c>
      <c r="C73" s="13" t="s">
        <v>809</v>
      </c>
      <c r="D73" s="37" t="s">
        <v>714</v>
      </c>
      <c r="E73" s="38">
        <v>10321</v>
      </c>
      <c r="F73" s="13" t="s">
        <v>52</v>
      </c>
      <c r="G73" s="38">
        <v>18500</v>
      </c>
      <c r="H73" s="13" t="s">
        <v>1694</v>
      </c>
      <c r="I73" s="38">
        <v>9999</v>
      </c>
      <c r="J73" s="13" t="s">
        <v>1695</v>
      </c>
      <c r="K73" s="38">
        <v>0</v>
      </c>
      <c r="L73" s="13" t="s">
        <v>52</v>
      </c>
      <c r="M73" s="38">
        <v>0</v>
      </c>
      <c r="N73" s="13" t="s">
        <v>52</v>
      </c>
      <c r="O73" s="38">
        <f t="shared" si="1"/>
        <v>9999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13" t="s">
        <v>1696</v>
      </c>
      <c r="X73" s="13" t="s">
        <v>52</v>
      </c>
      <c r="Y73" s="1" t="s">
        <v>52</v>
      </c>
      <c r="Z73" s="1" t="s">
        <v>52</v>
      </c>
      <c r="AA73" s="39"/>
      <c r="AB73" s="1" t="s">
        <v>52</v>
      </c>
    </row>
    <row r="74" spans="1:28" ht="30" customHeight="1" x14ac:dyDescent="0.3">
      <c r="A74" s="13" t="s">
        <v>1335</v>
      </c>
      <c r="B74" s="13" t="s">
        <v>808</v>
      </c>
      <c r="C74" s="13" t="s">
        <v>1334</v>
      </c>
      <c r="D74" s="37" t="s">
        <v>714</v>
      </c>
      <c r="E74" s="38">
        <v>16872</v>
      </c>
      <c r="F74" s="13" t="s">
        <v>52</v>
      </c>
      <c r="G74" s="38">
        <v>18000</v>
      </c>
      <c r="H74" s="13" t="s">
        <v>1697</v>
      </c>
      <c r="I74" s="38">
        <v>0</v>
      </c>
      <c r="J74" s="13" t="s">
        <v>52</v>
      </c>
      <c r="K74" s="38">
        <v>0</v>
      </c>
      <c r="L74" s="13" t="s">
        <v>52</v>
      </c>
      <c r="M74" s="38">
        <v>0</v>
      </c>
      <c r="N74" s="13" t="s">
        <v>52</v>
      </c>
      <c r="O74" s="38">
        <f t="shared" si="1"/>
        <v>16872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13" t="s">
        <v>1698</v>
      </c>
      <c r="X74" s="13" t="s">
        <v>52</v>
      </c>
      <c r="Y74" s="1" t="s">
        <v>52</v>
      </c>
      <c r="Z74" s="1" t="s">
        <v>52</v>
      </c>
      <c r="AA74" s="39"/>
      <c r="AB74" s="1" t="s">
        <v>52</v>
      </c>
    </row>
    <row r="75" spans="1:28" ht="30" customHeight="1" x14ac:dyDescent="0.3">
      <c r="A75" s="13" t="s">
        <v>739</v>
      </c>
      <c r="B75" s="13" t="s">
        <v>737</v>
      </c>
      <c r="C75" s="13" t="s">
        <v>738</v>
      </c>
      <c r="D75" s="37" t="s">
        <v>224</v>
      </c>
      <c r="E75" s="38">
        <v>2500</v>
      </c>
      <c r="F75" s="13" t="s">
        <v>52</v>
      </c>
      <c r="G75" s="38">
        <v>3600</v>
      </c>
      <c r="H75" s="13" t="s">
        <v>1627</v>
      </c>
      <c r="I75" s="38">
        <v>0</v>
      </c>
      <c r="J75" s="13" t="s">
        <v>52</v>
      </c>
      <c r="K75" s="38">
        <v>0</v>
      </c>
      <c r="L75" s="13" t="s">
        <v>52</v>
      </c>
      <c r="M75" s="38">
        <v>0</v>
      </c>
      <c r="N75" s="13" t="s">
        <v>52</v>
      </c>
      <c r="O75" s="38">
        <f t="shared" si="1"/>
        <v>2500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13" t="s">
        <v>1699</v>
      </c>
      <c r="X75" s="13" t="s">
        <v>52</v>
      </c>
      <c r="Y75" s="1" t="s">
        <v>52</v>
      </c>
      <c r="Z75" s="1" t="s">
        <v>52</v>
      </c>
      <c r="AA75" s="39"/>
      <c r="AB75" s="1" t="s">
        <v>52</v>
      </c>
    </row>
    <row r="76" spans="1:28" ht="30" customHeight="1" x14ac:dyDescent="0.3">
      <c r="A76" s="13" t="s">
        <v>1373</v>
      </c>
      <c r="B76" s="13" t="s">
        <v>737</v>
      </c>
      <c r="C76" s="13" t="s">
        <v>1372</v>
      </c>
      <c r="D76" s="37" t="s">
        <v>224</v>
      </c>
      <c r="E76" s="38">
        <v>3180</v>
      </c>
      <c r="F76" s="13" t="s">
        <v>52</v>
      </c>
      <c r="G76" s="38">
        <v>4590</v>
      </c>
      <c r="H76" s="13" t="s">
        <v>1627</v>
      </c>
      <c r="I76" s="38">
        <v>0</v>
      </c>
      <c r="J76" s="13" t="s">
        <v>52</v>
      </c>
      <c r="K76" s="38">
        <v>0</v>
      </c>
      <c r="L76" s="13" t="s">
        <v>52</v>
      </c>
      <c r="M76" s="38">
        <v>0</v>
      </c>
      <c r="N76" s="13" t="s">
        <v>52</v>
      </c>
      <c r="O76" s="38">
        <f t="shared" si="1"/>
        <v>3180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13" t="s">
        <v>1700</v>
      </c>
      <c r="X76" s="13" t="s">
        <v>52</v>
      </c>
      <c r="Y76" s="1" t="s">
        <v>52</v>
      </c>
      <c r="Z76" s="1" t="s">
        <v>52</v>
      </c>
      <c r="AA76" s="39"/>
      <c r="AB76" s="1" t="s">
        <v>52</v>
      </c>
    </row>
    <row r="77" spans="1:28" ht="30" customHeight="1" x14ac:dyDescent="0.3">
      <c r="A77" s="13" t="s">
        <v>1379</v>
      </c>
      <c r="B77" s="13" t="s">
        <v>737</v>
      </c>
      <c r="C77" s="13" t="s">
        <v>1378</v>
      </c>
      <c r="D77" s="37" t="s">
        <v>224</v>
      </c>
      <c r="E77" s="38">
        <v>4910</v>
      </c>
      <c r="F77" s="13" t="s">
        <v>52</v>
      </c>
      <c r="G77" s="38">
        <v>7040</v>
      </c>
      <c r="H77" s="13" t="s">
        <v>1627</v>
      </c>
      <c r="I77" s="38">
        <v>0</v>
      </c>
      <c r="J77" s="13" t="s">
        <v>52</v>
      </c>
      <c r="K77" s="38">
        <v>0</v>
      </c>
      <c r="L77" s="13" t="s">
        <v>52</v>
      </c>
      <c r="M77" s="38">
        <v>0</v>
      </c>
      <c r="N77" s="13" t="s">
        <v>52</v>
      </c>
      <c r="O77" s="38">
        <f t="shared" si="1"/>
        <v>4910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13" t="s">
        <v>1701</v>
      </c>
      <c r="X77" s="13" t="s">
        <v>52</v>
      </c>
      <c r="Y77" s="1" t="s">
        <v>52</v>
      </c>
      <c r="Z77" s="1" t="s">
        <v>52</v>
      </c>
      <c r="AA77" s="39"/>
      <c r="AB77" s="1" t="s">
        <v>52</v>
      </c>
    </row>
    <row r="78" spans="1:28" ht="30" customHeight="1" x14ac:dyDescent="0.3">
      <c r="A78" s="13" t="s">
        <v>820</v>
      </c>
      <c r="B78" s="13" t="s">
        <v>818</v>
      </c>
      <c r="C78" s="13" t="s">
        <v>819</v>
      </c>
      <c r="D78" s="37" t="s">
        <v>224</v>
      </c>
      <c r="E78" s="38">
        <v>16750</v>
      </c>
      <c r="F78" s="13" t="s">
        <v>52</v>
      </c>
      <c r="G78" s="38">
        <v>16160</v>
      </c>
      <c r="H78" s="13" t="s">
        <v>1702</v>
      </c>
      <c r="I78" s="38">
        <v>23040</v>
      </c>
      <c r="J78" s="13" t="s">
        <v>1703</v>
      </c>
      <c r="K78" s="38">
        <v>0</v>
      </c>
      <c r="L78" s="13" t="s">
        <v>52</v>
      </c>
      <c r="M78" s="38">
        <v>0</v>
      </c>
      <c r="N78" s="13" t="s">
        <v>52</v>
      </c>
      <c r="O78" s="38">
        <f t="shared" si="1"/>
        <v>16160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13" t="s">
        <v>1704</v>
      </c>
      <c r="X78" s="13" t="s">
        <v>52</v>
      </c>
      <c r="Y78" s="1" t="s">
        <v>52</v>
      </c>
      <c r="Z78" s="1" t="s">
        <v>52</v>
      </c>
      <c r="AA78" s="39"/>
      <c r="AB78" s="1" t="s">
        <v>52</v>
      </c>
    </row>
    <row r="79" spans="1:28" ht="30" customHeight="1" x14ac:dyDescent="0.3">
      <c r="A79" s="13" t="s">
        <v>875</v>
      </c>
      <c r="B79" s="13" t="s">
        <v>818</v>
      </c>
      <c r="C79" s="13" t="s">
        <v>874</v>
      </c>
      <c r="D79" s="37" t="s">
        <v>224</v>
      </c>
      <c r="E79" s="38">
        <v>5740</v>
      </c>
      <c r="F79" s="13" t="s">
        <v>52</v>
      </c>
      <c r="G79" s="38">
        <v>5540</v>
      </c>
      <c r="H79" s="13" t="s">
        <v>1705</v>
      </c>
      <c r="I79" s="38">
        <v>7970</v>
      </c>
      <c r="J79" s="13" t="s">
        <v>1706</v>
      </c>
      <c r="K79" s="38">
        <v>0</v>
      </c>
      <c r="L79" s="13" t="s">
        <v>52</v>
      </c>
      <c r="M79" s="38">
        <v>0</v>
      </c>
      <c r="N79" s="13" t="s">
        <v>52</v>
      </c>
      <c r="O79" s="38">
        <f t="shared" si="1"/>
        <v>5540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13" t="s">
        <v>1707</v>
      </c>
      <c r="X79" s="13" t="s">
        <v>52</v>
      </c>
      <c r="Y79" s="1" t="s">
        <v>52</v>
      </c>
      <c r="Z79" s="1" t="s">
        <v>52</v>
      </c>
      <c r="AA79" s="39"/>
      <c r="AB79" s="1" t="s">
        <v>52</v>
      </c>
    </row>
    <row r="80" spans="1:28" ht="30" customHeight="1" x14ac:dyDescent="0.3">
      <c r="A80" s="13" t="s">
        <v>872</v>
      </c>
      <c r="B80" s="13" t="s">
        <v>818</v>
      </c>
      <c r="C80" s="13" t="s">
        <v>871</v>
      </c>
      <c r="D80" s="37" t="s">
        <v>224</v>
      </c>
      <c r="E80" s="38">
        <v>7040</v>
      </c>
      <c r="F80" s="13" t="s">
        <v>52</v>
      </c>
      <c r="G80" s="38">
        <v>8320</v>
      </c>
      <c r="H80" s="13" t="s">
        <v>1705</v>
      </c>
      <c r="I80" s="38">
        <v>11940</v>
      </c>
      <c r="J80" s="13" t="s">
        <v>1706</v>
      </c>
      <c r="K80" s="38">
        <v>0</v>
      </c>
      <c r="L80" s="13" t="s">
        <v>52</v>
      </c>
      <c r="M80" s="38">
        <v>0</v>
      </c>
      <c r="N80" s="13" t="s">
        <v>52</v>
      </c>
      <c r="O80" s="38">
        <f t="shared" si="1"/>
        <v>7040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13" t="s">
        <v>1708</v>
      </c>
      <c r="X80" s="13" t="s">
        <v>52</v>
      </c>
      <c r="Y80" s="1" t="s">
        <v>52</v>
      </c>
      <c r="Z80" s="1" t="s">
        <v>52</v>
      </c>
      <c r="AA80" s="39"/>
      <c r="AB80" s="1" t="s">
        <v>52</v>
      </c>
    </row>
    <row r="81" spans="1:28" ht="30" customHeight="1" x14ac:dyDescent="0.3">
      <c r="A81" s="13" t="s">
        <v>1152</v>
      </c>
      <c r="B81" s="13" t="s">
        <v>494</v>
      </c>
      <c r="C81" s="13" t="s">
        <v>1150</v>
      </c>
      <c r="D81" s="37" t="s">
        <v>1151</v>
      </c>
      <c r="E81" s="38">
        <v>0</v>
      </c>
      <c r="F81" s="13" t="s">
        <v>52</v>
      </c>
      <c r="G81" s="38">
        <v>0</v>
      </c>
      <c r="H81" s="13" t="s">
        <v>52</v>
      </c>
      <c r="I81" s="38">
        <v>0</v>
      </c>
      <c r="J81" s="13" t="s">
        <v>52</v>
      </c>
      <c r="K81" s="38">
        <v>0</v>
      </c>
      <c r="L81" s="13" t="s">
        <v>52</v>
      </c>
      <c r="M81" s="38">
        <v>0</v>
      </c>
      <c r="N81" s="13" t="s">
        <v>52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31142</v>
      </c>
      <c r="V81" s="38">
        <f t="shared" ref="V81:V90" si="2">SMALL(Q81:U81,COUNTIF(Q81:U81,0)+1)</f>
        <v>31142</v>
      </c>
      <c r="W81" s="13" t="s">
        <v>1709</v>
      </c>
      <c r="X81" s="13" t="s">
        <v>52</v>
      </c>
      <c r="Y81" s="1" t="s">
        <v>1506</v>
      </c>
      <c r="Z81" s="1" t="s">
        <v>52</v>
      </c>
      <c r="AA81" s="39"/>
      <c r="AB81" s="1" t="s">
        <v>52</v>
      </c>
    </row>
    <row r="82" spans="1:28" ht="30" customHeight="1" x14ac:dyDescent="0.3">
      <c r="A82" s="13" t="s">
        <v>1157</v>
      </c>
      <c r="B82" s="13" t="s">
        <v>1155</v>
      </c>
      <c r="C82" s="13" t="s">
        <v>1156</v>
      </c>
      <c r="D82" s="37" t="s">
        <v>1151</v>
      </c>
      <c r="E82" s="38">
        <v>0</v>
      </c>
      <c r="F82" s="13" t="s">
        <v>52</v>
      </c>
      <c r="G82" s="38">
        <v>0</v>
      </c>
      <c r="H82" s="13" t="s">
        <v>52</v>
      </c>
      <c r="I82" s="38">
        <v>0</v>
      </c>
      <c r="J82" s="13" t="s">
        <v>52</v>
      </c>
      <c r="K82" s="38">
        <v>0</v>
      </c>
      <c r="L82" s="13" t="s">
        <v>52</v>
      </c>
      <c r="M82" s="38">
        <v>0</v>
      </c>
      <c r="N82" s="13" t="s">
        <v>52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72721</v>
      </c>
      <c r="V82" s="38">
        <f t="shared" si="2"/>
        <v>72721</v>
      </c>
      <c r="W82" s="13" t="s">
        <v>1710</v>
      </c>
      <c r="X82" s="13" t="s">
        <v>52</v>
      </c>
      <c r="Y82" s="1" t="s">
        <v>1506</v>
      </c>
      <c r="Z82" s="1" t="s">
        <v>52</v>
      </c>
      <c r="AA82" s="39"/>
      <c r="AB82" s="1" t="s">
        <v>52</v>
      </c>
    </row>
    <row r="83" spans="1:28" ht="30" customHeight="1" x14ac:dyDescent="0.3">
      <c r="A83" s="13" t="s">
        <v>1161</v>
      </c>
      <c r="B83" s="13" t="s">
        <v>1155</v>
      </c>
      <c r="C83" s="13" t="s">
        <v>1160</v>
      </c>
      <c r="D83" s="37" t="s">
        <v>1151</v>
      </c>
      <c r="E83" s="38">
        <v>0</v>
      </c>
      <c r="F83" s="13" t="s">
        <v>52</v>
      </c>
      <c r="G83" s="38">
        <v>0</v>
      </c>
      <c r="H83" s="13" t="s">
        <v>52</v>
      </c>
      <c r="I83" s="38">
        <v>0</v>
      </c>
      <c r="J83" s="13" t="s">
        <v>52</v>
      </c>
      <c r="K83" s="38">
        <v>0</v>
      </c>
      <c r="L83" s="13" t="s">
        <v>52</v>
      </c>
      <c r="M83" s="38">
        <v>0</v>
      </c>
      <c r="N83" s="13" t="s">
        <v>52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188715</v>
      </c>
      <c r="V83" s="38">
        <f t="shared" si="2"/>
        <v>188715</v>
      </c>
      <c r="W83" s="13" t="s">
        <v>1711</v>
      </c>
      <c r="X83" s="13" t="s">
        <v>52</v>
      </c>
      <c r="Y83" s="1" t="s">
        <v>1506</v>
      </c>
      <c r="Z83" s="1" t="s">
        <v>52</v>
      </c>
      <c r="AA83" s="39"/>
      <c r="AB83" s="1" t="s">
        <v>52</v>
      </c>
    </row>
    <row r="84" spans="1:28" ht="30" customHeight="1" x14ac:dyDescent="0.3">
      <c r="A84" s="13" t="s">
        <v>1165</v>
      </c>
      <c r="B84" s="13" t="s">
        <v>1155</v>
      </c>
      <c r="C84" s="13" t="s">
        <v>1164</v>
      </c>
      <c r="D84" s="37" t="s">
        <v>1151</v>
      </c>
      <c r="E84" s="38">
        <v>0</v>
      </c>
      <c r="F84" s="13" t="s">
        <v>52</v>
      </c>
      <c r="G84" s="38">
        <v>0</v>
      </c>
      <c r="H84" s="13" t="s">
        <v>52</v>
      </c>
      <c r="I84" s="38">
        <v>0</v>
      </c>
      <c r="J84" s="13" t="s">
        <v>52</v>
      </c>
      <c r="K84" s="38">
        <v>0</v>
      </c>
      <c r="L84" s="13" t="s">
        <v>52</v>
      </c>
      <c r="M84" s="38">
        <v>0</v>
      </c>
      <c r="N84" s="13" t="s">
        <v>52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192887</v>
      </c>
      <c r="V84" s="38">
        <f t="shared" si="2"/>
        <v>192887</v>
      </c>
      <c r="W84" s="13" t="s">
        <v>1712</v>
      </c>
      <c r="X84" s="13" t="s">
        <v>52</v>
      </c>
      <c r="Y84" s="1" t="s">
        <v>1506</v>
      </c>
      <c r="Z84" s="1" t="s">
        <v>52</v>
      </c>
      <c r="AA84" s="39"/>
      <c r="AB84" s="1" t="s">
        <v>52</v>
      </c>
    </row>
    <row r="85" spans="1:28" ht="30" customHeight="1" x14ac:dyDescent="0.3">
      <c r="A85" s="13" t="s">
        <v>1169</v>
      </c>
      <c r="B85" s="13" t="s">
        <v>1155</v>
      </c>
      <c r="C85" s="13" t="s">
        <v>512</v>
      </c>
      <c r="D85" s="37" t="s">
        <v>1151</v>
      </c>
      <c r="E85" s="38">
        <v>0</v>
      </c>
      <c r="F85" s="13" t="s">
        <v>52</v>
      </c>
      <c r="G85" s="38">
        <v>0</v>
      </c>
      <c r="H85" s="13" t="s">
        <v>52</v>
      </c>
      <c r="I85" s="38">
        <v>0</v>
      </c>
      <c r="J85" s="13" t="s">
        <v>52</v>
      </c>
      <c r="K85" s="38">
        <v>0</v>
      </c>
      <c r="L85" s="13" t="s">
        <v>1713</v>
      </c>
      <c r="M85" s="38">
        <v>0</v>
      </c>
      <c r="N85" s="13" t="s">
        <v>52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40910</v>
      </c>
      <c r="U85" s="38">
        <v>0</v>
      </c>
      <c r="V85" s="38">
        <f t="shared" si="2"/>
        <v>40910</v>
      </c>
      <c r="W85" s="13" t="s">
        <v>1714</v>
      </c>
      <c r="X85" s="13" t="s">
        <v>52</v>
      </c>
      <c r="Y85" s="1" t="s">
        <v>52</v>
      </c>
      <c r="Z85" s="1" t="s">
        <v>52</v>
      </c>
      <c r="AA85" s="39"/>
      <c r="AB85" s="1" t="s">
        <v>52</v>
      </c>
    </row>
    <row r="86" spans="1:28" ht="30" customHeight="1" x14ac:dyDescent="0.3">
      <c r="A86" s="13" t="s">
        <v>1173</v>
      </c>
      <c r="B86" s="13" t="s">
        <v>1172</v>
      </c>
      <c r="C86" s="13" t="s">
        <v>512</v>
      </c>
      <c r="D86" s="37" t="s">
        <v>1151</v>
      </c>
      <c r="E86" s="38">
        <v>0</v>
      </c>
      <c r="F86" s="13" t="s">
        <v>52</v>
      </c>
      <c r="G86" s="38">
        <v>0</v>
      </c>
      <c r="H86" s="13" t="s">
        <v>52</v>
      </c>
      <c r="I86" s="38">
        <v>0</v>
      </c>
      <c r="J86" s="13" t="s">
        <v>52</v>
      </c>
      <c r="K86" s="38">
        <v>0</v>
      </c>
      <c r="L86" s="13" t="s">
        <v>1713</v>
      </c>
      <c r="M86" s="38">
        <v>0</v>
      </c>
      <c r="N86" s="13" t="s">
        <v>52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195900</v>
      </c>
      <c r="U86" s="38">
        <v>0</v>
      </c>
      <c r="V86" s="38">
        <f t="shared" si="2"/>
        <v>195900</v>
      </c>
      <c r="W86" s="13" t="s">
        <v>1715</v>
      </c>
      <c r="X86" s="13" t="s">
        <v>52</v>
      </c>
      <c r="Y86" s="1" t="s">
        <v>52</v>
      </c>
      <c r="Z86" s="1" t="s">
        <v>52</v>
      </c>
      <c r="AA86" s="39"/>
      <c r="AB86" s="1" t="s">
        <v>52</v>
      </c>
    </row>
    <row r="87" spans="1:28" ht="30" customHeight="1" x14ac:dyDescent="0.3">
      <c r="A87" s="13" t="s">
        <v>410</v>
      </c>
      <c r="B87" s="13" t="s">
        <v>409</v>
      </c>
      <c r="C87" s="13" t="s">
        <v>52</v>
      </c>
      <c r="D87" s="37" t="s">
        <v>137</v>
      </c>
      <c r="E87" s="38">
        <v>0</v>
      </c>
      <c r="F87" s="13" t="s">
        <v>52</v>
      </c>
      <c r="G87" s="38">
        <v>0</v>
      </c>
      <c r="H87" s="13" t="s">
        <v>1716</v>
      </c>
      <c r="I87" s="38">
        <v>0</v>
      </c>
      <c r="J87" s="13" t="s">
        <v>52</v>
      </c>
      <c r="K87" s="38">
        <v>0</v>
      </c>
      <c r="L87" s="13" t="s">
        <v>52</v>
      </c>
      <c r="M87" s="38">
        <v>0</v>
      </c>
      <c r="N87" s="13" t="s">
        <v>52</v>
      </c>
      <c r="O87" s="38">
        <v>0</v>
      </c>
      <c r="P87" s="38">
        <v>0</v>
      </c>
      <c r="Q87" s="38">
        <v>0</v>
      </c>
      <c r="R87" s="38">
        <v>3890</v>
      </c>
      <c r="S87" s="38">
        <v>0</v>
      </c>
      <c r="T87" s="38">
        <v>0</v>
      </c>
      <c r="U87" s="38">
        <v>0</v>
      </c>
      <c r="V87" s="38">
        <f t="shared" si="2"/>
        <v>3890</v>
      </c>
      <c r="W87" s="13" t="s">
        <v>1717</v>
      </c>
      <c r="X87" s="13" t="s">
        <v>52</v>
      </c>
      <c r="Y87" s="1" t="s">
        <v>1506</v>
      </c>
      <c r="Z87" s="1" t="s">
        <v>52</v>
      </c>
      <c r="AA87" s="39"/>
      <c r="AB87" s="1" t="s">
        <v>52</v>
      </c>
    </row>
    <row r="88" spans="1:28" ht="30" customHeight="1" x14ac:dyDescent="0.3">
      <c r="A88" s="13" t="s">
        <v>414</v>
      </c>
      <c r="B88" s="13" t="s">
        <v>412</v>
      </c>
      <c r="C88" s="13" t="s">
        <v>413</v>
      </c>
      <c r="D88" s="37" t="s">
        <v>137</v>
      </c>
      <c r="E88" s="38">
        <v>0</v>
      </c>
      <c r="F88" s="13" t="s">
        <v>52</v>
      </c>
      <c r="G88" s="38">
        <v>0</v>
      </c>
      <c r="H88" s="13" t="s">
        <v>1716</v>
      </c>
      <c r="I88" s="38">
        <v>0</v>
      </c>
      <c r="J88" s="13" t="s">
        <v>52</v>
      </c>
      <c r="K88" s="38">
        <v>0</v>
      </c>
      <c r="L88" s="13" t="s">
        <v>52</v>
      </c>
      <c r="M88" s="38">
        <v>0</v>
      </c>
      <c r="N88" s="13" t="s">
        <v>52</v>
      </c>
      <c r="O88" s="38">
        <v>0</v>
      </c>
      <c r="P88" s="38">
        <v>0</v>
      </c>
      <c r="Q88" s="38">
        <v>0</v>
      </c>
      <c r="R88" s="38">
        <v>6420</v>
      </c>
      <c r="S88" s="38">
        <v>0</v>
      </c>
      <c r="T88" s="38">
        <v>0</v>
      </c>
      <c r="U88" s="38">
        <v>0</v>
      </c>
      <c r="V88" s="38">
        <f t="shared" si="2"/>
        <v>6420</v>
      </c>
      <c r="W88" s="13" t="s">
        <v>1718</v>
      </c>
      <c r="X88" s="13" t="s">
        <v>52</v>
      </c>
      <c r="Y88" s="1" t="s">
        <v>1506</v>
      </c>
      <c r="Z88" s="1" t="s">
        <v>52</v>
      </c>
      <c r="AA88" s="39"/>
      <c r="AB88" s="1" t="s">
        <v>52</v>
      </c>
    </row>
    <row r="89" spans="1:28" ht="30" customHeight="1" x14ac:dyDescent="0.3">
      <c r="A89" s="13" t="s">
        <v>1176</v>
      </c>
      <c r="B89" s="13" t="s">
        <v>520</v>
      </c>
      <c r="C89" s="13" t="s">
        <v>521</v>
      </c>
      <c r="D89" s="37" t="s">
        <v>1151</v>
      </c>
      <c r="E89" s="38">
        <v>0</v>
      </c>
      <c r="F89" s="13" t="s">
        <v>52</v>
      </c>
      <c r="G89" s="38">
        <v>0</v>
      </c>
      <c r="H89" s="13" t="s">
        <v>1716</v>
      </c>
      <c r="I89" s="38">
        <v>0</v>
      </c>
      <c r="J89" s="13" t="s">
        <v>52</v>
      </c>
      <c r="K89" s="38">
        <v>0</v>
      </c>
      <c r="L89" s="13" t="s">
        <v>52</v>
      </c>
      <c r="M89" s="38">
        <v>0</v>
      </c>
      <c r="N89" s="13" t="s">
        <v>52</v>
      </c>
      <c r="O89" s="38">
        <v>0</v>
      </c>
      <c r="P89" s="38">
        <v>0</v>
      </c>
      <c r="Q89" s="38">
        <v>0</v>
      </c>
      <c r="R89" s="38">
        <v>16450</v>
      </c>
      <c r="S89" s="38">
        <v>0</v>
      </c>
      <c r="T89" s="38">
        <v>0</v>
      </c>
      <c r="U89" s="38">
        <v>0</v>
      </c>
      <c r="V89" s="38">
        <f t="shared" si="2"/>
        <v>16450</v>
      </c>
      <c r="W89" s="13" t="s">
        <v>1719</v>
      </c>
      <c r="X89" s="13" t="s">
        <v>52</v>
      </c>
      <c r="Y89" s="1" t="s">
        <v>1506</v>
      </c>
      <c r="Z89" s="1" t="s">
        <v>52</v>
      </c>
      <c r="AA89" s="39"/>
      <c r="AB89" s="1" t="s">
        <v>52</v>
      </c>
    </row>
    <row r="90" spans="1:28" ht="30" customHeight="1" x14ac:dyDescent="0.3">
      <c r="A90" s="13" t="s">
        <v>1179</v>
      </c>
      <c r="B90" s="13" t="s">
        <v>525</v>
      </c>
      <c r="C90" s="13" t="s">
        <v>526</v>
      </c>
      <c r="D90" s="37" t="s">
        <v>1151</v>
      </c>
      <c r="E90" s="38">
        <v>0</v>
      </c>
      <c r="F90" s="13" t="s">
        <v>52</v>
      </c>
      <c r="G90" s="38">
        <v>0</v>
      </c>
      <c r="H90" s="13" t="s">
        <v>1720</v>
      </c>
      <c r="I90" s="38">
        <v>0</v>
      </c>
      <c r="J90" s="13" t="s">
        <v>52</v>
      </c>
      <c r="K90" s="38">
        <v>0</v>
      </c>
      <c r="L90" s="13" t="s">
        <v>52</v>
      </c>
      <c r="M90" s="38">
        <v>0</v>
      </c>
      <c r="N90" s="13" t="s">
        <v>1720</v>
      </c>
      <c r="O90" s="38">
        <v>0</v>
      </c>
      <c r="P90" s="38">
        <v>0</v>
      </c>
      <c r="Q90" s="38">
        <v>0</v>
      </c>
      <c r="R90" s="38">
        <v>61880</v>
      </c>
      <c r="S90" s="38">
        <v>0</v>
      </c>
      <c r="T90" s="38">
        <v>0</v>
      </c>
      <c r="U90" s="38">
        <v>0</v>
      </c>
      <c r="V90" s="38">
        <f t="shared" si="2"/>
        <v>61880</v>
      </c>
      <c r="W90" s="13" t="s">
        <v>1721</v>
      </c>
      <c r="X90" s="13" t="s">
        <v>52</v>
      </c>
      <c r="Y90" s="1" t="s">
        <v>1506</v>
      </c>
      <c r="Z90" s="1" t="s">
        <v>52</v>
      </c>
      <c r="AA90" s="39"/>
      <c r="AB90" s="1" t="s">
        <v>52</v>
      </c>
    </row>
    <row r="91" spans="1:28" ht="30" customHeight="1" x14ac:dyDescent="0.3">
      <c r="A91" s="13" t="s">
        <v>609</v>
      </c>
      <c r="B91" s="13" t="s">
        <v>606</v>
      </c>
      <c r="C91" s="13" t="s">
        <v>607</v>
      </c>
      <c r="D91" s="37" t="s">
        <v>608</v>
      </c>
      <c r="E91" s="38">
        <v>0</v>
      </c>
      <c r="F91" s="13" t="s">
        <v>52</v>
      </c>
      <c r="G91" s="38">
        <v>0</v>
      </c>
      <c r="H91" s="13" t="s">
        <v>52</v>
      </c>
      <c r="I91" s="38">
        <v>0</v>
      </c>
      <c r="J91" s="13" t="s">
        <v>52</v>
      </c>
      <c r="K91" s="38">
        <v>0</v>
      </c>
      <c r="L91" s="13" t="s">
        <v>52</v>
      </c>
      <c r="M91" s="38">
        <v>0</v>
      </c>
      <c r="N91" s="13" t="s">
        <v>52</v>
      </c>
      <c r="O91" s="38">
        <v>0</v>
      </c>
      <c r="P91" s="38">
        <v>172068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13" t="s">
        <v>1722</v>
      </c>
      <c r="X91" s="13" t="s">
        <v>801</v>
      </c>
      <c r="Y91" s="1" t="s">
        <v>1723</v>
      </c>
      <c r="Z91" s="1" t="s">
        <v>52</v>
      </c>
      <c r="AA91" s="39"/>
      <c r="AB91" s="1" t="s">
        <v>52</v>
      </c>
    </row>
    <row r="92" spans="1:28" ht="30" customHeight="1" x14ac:dyDescent="0.3">
      <c r="A92" s="13" t="s">
        <v>626</v>
      </c>
      <c r="B92" s="13" t="s">
        <v>625</v>
      </c>
      <c r="C92" s="13" t="s">
        <v>607</v>
      </c>
      <c r="D92" s="37" t="s">
        <v>608</v>
      </c>
      <c r="E92" s="38">
        <v>0</v>
      </c>
      <c r="F92" s="13" t="s">
        <v>52</v>
      </c>
      <c r="G92" s="38">
        <v>0</v>
      </c>
      <c r="H92" s="13" t="s">
        <v>52</v>
      </c>
      <c r="I92" s="38">
        <v>0</v>
      </c>
      <c r="J92" s="13" t="s">
        <v>52</v>
      </c>
      <c r="K92" s="38">
        <v>0</v>
      </c>
      <c r="L92" s="13" t="s">
        <v>52</v>
      </c>
      <c r="M92" s="38">
        <v>0</v>
      </c>
      <c r="N92" s="13" t="s">
        <v>52</v>
      </c>
      <c r="O92" s="38">
        <v>0</v>
      </c>
      <c r="P92" s="38">
        <v>226122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13" t="s">
        <v>1724</v>
      </c>
      <c r="X92" s="13" t="s">
        <v>801</v>
      </c>
      <c r="Y92" s="1" t="s">
        <v>1723</v>
      </c>
      <c r="Z92" s="1" t="s">
        <v>52</v>
      </c>
      <c r="AA92" s="39"/>
      <c r="AB92" s="1" t="s">
        <v>52</v>
      </c>
    </row>
    <row r="93" spans="1:28" ht="30" customHeight="1" x14ac:dyDescent="0.3">
      <c r="A93" s="13" t="s">
        <v>1184</v>
      </c>
      <c r="B93" s="13" t="s">
        <v>1183</v>
      </c>
      <c r="C93" s="13" t="s">
        <v>607</v>
      </c>
      <c r="D93" s="37" t="s">
        <v>608</v>
      </c>
      <c r="E93" s="38">
        <v>0</v>
      </c>
      <c r="F93" s="13" t="s">
        <v>52</v>
      </c>
      <c r="G93" s="38">
        <v>0</v>
      </c>
      <c r="H93" s="13" t="s">
        <v>52</v>
      </c>
      <c r="I93" s="38">
        <v>0</v>
      </c>
      <c r="J93" s="13" t="s">
        <v>52</v>
      </c>
      <c r="K93" s="38">
        <v>0</v>
      </c>
      <c r="L93" s="13" t="s">
        <v>52</v>
      </c>
      <c r="M93" s="38">
        <v>0</v>
      </c>
      <c r="N93" s="13" t="s">
        <v>52</v>
      </c>
      <c r="O93" s="38">
        <v>0</v>
      </c>
      <c r="P93" s="38">
        <v>281939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13" t="s">
        <v>1725</v>
      </c>
      <c r="X93" s="13" t="s">
        <v>801</v>
      </c>
      <c r="Y93" s="1" t="s">
        <v>1723</v>
      </c>
      <c r="Z93" s="1" t="s">
        <v>52</v>
      </c>
      <c r="AA93" s="39"/>
      <c r="AB93" s="1" t="s">
        <v>52</v>
      </c>
    </row>
    <row r="94" spans="1:28" ht="30" customHeight="1" x14ac:dyDescent="0.3">
      <c r="A94" s="13" t="s">
        <v>718</v>
      </c>
      <c r="B94" s="13" t="s">
        <v>717</v>
      </c>
      <c r="C94" s="13" t="s">
        <v>607</v>
      </c>
      <c r="D94" s="37" t="s">
        <v>608</v>
      </c>
      <c r="E94" s="38">
        <v>0</v>
      </c>
      <c r="F94" s="13" t="s">
        <v>52</v>
      </c>
      <c r="G94" s="38">
        <v>0</v>
      </c>
      <c r="H94" s="13" t="s">
        <v>52</v>
      </c>
      <c r="I94" s="38">
        <v>0</v>
      </c>
      <c r="J94" s="13" t="s">
        <v>52</v>
      </c>
      <c r="K94" s="38">
        <v>0</v>
      </c>
      <c r="L94" s="13" t="s">
        <v>52</v>
      </c>
      <c r="M94" s="38">
        <v>0</v>
      </c>
      <c r="N94" s="13" t="s">
        <v>52</v>
      </c>
      <c r="O94" s="38">
        <v>0</v>
      </c>
      <c r="P94" s="38">
        <v>275790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13" t="s">
        <v>1726</v>
      </c>
      <c r="X94" s="13" t="s">
        <v>801</v>
      </c>
      <c r="Y94" s="1" t="s">
        <v>1723</v>
      </c>
      <c r="Z94" s="1" t="s">
        <v>52</v>
      </c>
      <c r="AA94" s="39"/>
      <c r="AB94" s="1" t="s">
        <v>52</v>
      </c>
    </row>
    <row r="95" spans="1:28" ht="30" customHeight="1" x14ac:dyDescent="0.3">
      <c r="A95" s="13" t="s">
        <v>728</v>
      </c>
      <c r="B95" s="13" t="s">
        <v>727</v>
      </c>
      <c r="C95" s="13" t="s">
        <v>607</v>
      </c>
      <c r="D95" s="37" t="s">
        <v>608</v>
      </c>
      <c r="E95" s="38">
        <v>0</v>
      </c>
      <c r="F95" s="13" t="s">
        <v>52</v>
      </c>
      <c r="G95" s="38">
        <v>0</v>
      </c>
      <c r="H95" s="13" t="s">
        <v>52</v>
      </c>
      <c r="I95" s="38">
        <v>0</v>
      </c>
      <c r="J95" s="13" t="s">
        <v>52</v>
      </c>
      <c r="K95" s="38">
        <v>0</v>
      </c>
      <c r="L95" s="13" t="s">
        <v>52</v>
      </c>
      <c r="M95" s="38">
        <v>0</v>
      </c>
      <c r="N95" s="13" t="s">
        <v>52</v>
      </c>
      <c r="O95" s="38">
        <v>0</v>
      </c>
      <c r="P95" s="38">
        <v>268187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13" t="s">
        <v>1727</v>
      </c>
      <c r="X95" s="13" t="s">
        <v>801</v>
      </c>
      <c r="Y95" s="1" t="s">
        <v>1723</v>
      </c>
      <c r="Z95" s="1" t="s">
        <v>52</v>
      </c>
      <c r="AA95" s="39"/>
      <c r="AB95" s="1" t="s">
        <v>52</v>
      </c>
    </row>
    <row r="96" spans="1:28" ht="30" customHeight="1" x14ac:dyDescent="0.3">
      <c r="A96" s="13" t="s">
        <v>1239</v>
      </c>
      <c r="B96" s="13" t="s">
        <v>1238</v>
      </c>
      <c r="C96" s="13" t="s">
        <v>607</v>
      </c>
      <c r="D96" s="37" t="s">
        <v>608</v>
      </c>
      <c r="E96" s="38">
        <v>0</v>
      </c>
      <c r="F96" s="13" t="s">
        <v>52</v>
      </c>
      <c r="G96" s="38">
        <v>0</v>
      </c>
      <c r="H96" s="13" t="s">
        <v>52</v>
      </c>
      <c r="I96" s="38">
        <v>0</v>
      </c>
      <c r="J96" s="13" t="s">
        <v>52</v>
      </c>
      <c r="K96" s="38">
        <v>0</v>
      </c>
      <c r="L96" s="13" t="s">
        <v>52</v>
      </c>
      <c r="M96" s="38">
        <v>0</v>
      </c>
      <c r="N96" s="13" t="s">
        <v>52</v>
      </c>
      <c r="O96" s="38">
        <v>0</v>
      </c>
      <c r="P96" s="38">
        <v>239808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13" t="s">
        <v>1728</v>
      </c>
      <c r="X96" s="13" t="s">
        <v>801</v>
      </c>
      <c r="Y96" s="1" t="s">
        <v>1723</v>
      </c>
      <c r="Z96" s="1" t="s">
        <v>52</v>
      </c>
      <c r="AA96" s="39"/>
      <c r="AB96" s="1" t="s">
        <v>52</v>
      </c>
    </row>
    <row r="97" spans="1:28" ht="30" customHeight="1" x14ac:dyDescent="0.3">
      <c r="A97" s="13" t="s">
        <v>1242</v>
      </c>
      <c r="B97" s="13" t="s">
        <v>1241</v>
      </c>
      <c r="C97" s="13" t="s">
        <v>607</v>
      </c>
      <c r="D97" s="37" t="s">
        <v>608</v>
      </c>
      <c r="E97" s="38">
        <v>0</v>
      </c>
      <c r="F97" s="13" t="s">
        <v>52</v>
      </c>
      <c r="G97" s="38">
        <v>0</v>
      </c>
      <c r="H97" s="13" t="s">
        <v>52</v>
      </c>
      <c r="I97" s="38">
        <v>0</v>
      </c>
      <c r="J97" s="13" t="s">
        <v>52</v>
      </c>
      <c r="K97" s="38">
        <v>0</v>
      </c>
      <c r="L97" s="13" t="s">
        <v>52</v>
      </c>
      <c r="M97" s="38">
        <v>0</v>
      </c>
      <c r="N97" s="13" t="s">
        <v>52</v>
      </c>
      <c r="O97" s="38">
        <v>0</v>
      </c>
      <c r="P97" s="38">
        <v>282536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13" t="s">
        <v>1729</v>
      </c>
      <c r="X97" s="13" t="s">
        <v>801</v>
      </c>
      <c r="Y97" s="1" t="s">
        <v>1723</v>
      </c>
      <c r="Z97" s="1" t="s">
        <v>52</v>
      </c>
      <c r="AA97" s="39"/>
      <c r="AB97" s="1" t="s">
        <v>52</v>
      </c>
    </row>
    <row r="98" spans="1:28" ht="30" customHeight="1" x14ac:dyDescent="0.3">
      <c r="A98" s="13" t="s">
        <v>672</v>
      </c>
      <c r="B98" s="13" t="s">
        <v>671</v>
      </c>
      <c r="C98" s="13" t="s">
        <v>607</v>
      </c>
      <c r="D98" s="37" t="s">
        <v>608</v>
      </c>
      <c r="E98" s="38">
        <v>0</v>
      </c>
      <c r="F98" s="13" t="s">
        <v>52</v>
      </c>
      <c r="G98" s="38">
        <v>0</v>
      </c>
      <c r="H98" s="13" t="s">
        <v>52</v>
      </c>
      <c r="I98" s="38">
        <v>0</v>
      </c>
      <c r="J98" s="13" t="s">
        <v>52</v>
      </c>
      <c r="K98" s="38">
        <v>0</v>
      </c>
      <c r="L98" s="13" t="s">
        <v>52</v>
      </c>
      <c r="M98" s="38">
        <v>0</v>
      </c>
      <c r="N98" s="13" t="s">
        <v>52</v>
      </c>
      <c r="O98" s="38">
        <v>0</v>
      </c>
      <c r="P98" s="38">
        <v>273540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13" t="s">
        <v>1730</v>
      </c>
      <c r="X98" s="13" t="s">
        <v>801</v>
      </c>
      <c r="Y98" s="1" t="s">
        <v>1723</v>
      </c>
      <c r="Z98" s="1" t="s">
        <v>52</v>
      </c>
      <c r="AA98" s="39"/>
      <c r="AB98" s="1" t="s">
        <v>52</v>
      </c>
    </row>
    <row r="99" spans="1:28" ht="30" customHeight="1" x14ac:dyDescent="0.3">
      <c r="A99" s="13" t="s">
        <v>1084</v>
      </c>
      <c r="B99" s="13" t="s">
        <v>1083</v>
      </c>
      <c r="C99" s="13" t="s">
        <v>607</v>
      </c>
      <c r="D99" s="37" t="s">
        <v>608</v>
      </c>
      <c r="E99" s="38">
        <v>0</v>
      </c>
      <c r="F99" s="13" t="s">
        <v>52</v>
      </c>
      <c r="G99" s="38">
        <v>0</v>
      </c>
      <c r="H99" s="13" t="s">
        <v>52</v>
      </c>
      <c r="I99" s="38">
        <v>0</v>
      </c>
      <c r="J99" s="13" t="s">
        <v>52</v>
      </c>
      <c r="K99" s="38">
        <v>0</v>
      </c>
      <c r="L99" s="13" t="s">
        <v>52</v>
      </c>
      <c r="M99" s="38">
        <v>0</v>
      </c>
      <c r="N99" s="13" t="s">
        <v>52</v>
      </c>
      <c r="O99" s="38">
        <v>0</v>
      </c>
      <c r="P99" s="38">
        <v>222306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13" t="s">
        <v>1731</v>
      </c>
      <c r="X99" s="13" t="s">
        <v>801</v>
      </c>
      <c r="Y99" s="1" t="s">
        <v>1723</v>
      </c>
      <c r="Z99" s="1" t="s">
        <v>52</v>
      </c>
      <c r="AA99" s="39"/>
      <c r="AB99" s="1" t="s">
        <v>52</v>
      </c>
    </row>
    <row r="100" spans="1:28" ht="30" customHeight="1" x14ac:dyDescent="0.3">
      <c r="A100" s="13" t="s">
        <v>1732</v>
      </c>
      <c r="B100" s="13" t="s">
        <v>1733</v>
      </c>
      <c r="C100" s="13" t="s">
        <v>607</v>
      </c>
      <c r="D100" s="37" t="s">
        <v>608</v>
      </c>
      <c r="E100" s="38">
        <v>0</v>
      </c>
      <c r="F100" s="13" t="s">
        <v>52</v>
      </c>
      <c r="G100" s="38">
        <v>0</v>
      </c>
      <c r="H100" s="13" t="s">
        <v>52</v>
      </c>
      <c r="I100" s="38">
        <v>0</v>
      </c>
      <c r="J100" s="13" t="s">
        <v>52</v>
      </c>
      <c r="K100" s="38">
        <v>0</v>
      </c>
      <c r="L100" s="13" t="s">
        <v>52</v>
      </c>
      <c r="M100" s="38">
        <v>0</v>
      </c>
      <c r="N100" s="13" t="s">
        <v>52</v>
      </c>
      <c r="O100" s="38">
        <v>0</v>
      </c>
      <c r="P100" s="38">
        <v>273308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13" t="s">
        <v>1734</v>
      </c>
      <c r="X100" s="13" t="s">
        <v>801</v>
      </c>
      <c r="Y100" s="1" t="s">
        <v>1723</v>
      </c>
      <c r="Z100" s="1" t="s">
        <v>52</v>
      </c>
      <c r="AA100" s="39"/>
      <c r="AB100" s="1" t="s">
        <v>52</v>
      </c>
    </row>
    <row r="101" spans="1:28" ht="30" customHeight="1" x14ac:dyDescent="0.3">
      <c r="A101" s="13" t="s">
        <v>1252</v>
      </c>
      <c r="B101" s="13" t="s">
        <v>1251</v>
      </c>
      <c r="C101" s="13" t="s">
        <v>607</v>
      </c>
      <c r="D101" s="37" t="s">
        <v>608</v>
      </c>
      <c r="E101" s="38">
        <v>0</v>
      </c>
      <c r="F101" s="13" t="s">
        <v>52</v>
      </c>
      <c r="G101" s="38">
        <v>0</v>
      </c>
      <c r="H101" s="13" t="s">
        <v>52</v>
      </c>
      <c r="I101" s="38">
        <v>0</v>
      </c>
      <c r="J101" s="13" t="s">
        <v>52</v>
      </c>
      <c r="K101" s="38">
        <v>0</v>
      </c>
      <c r="L101" s="13" t="s">
        <v>52</v>
      </c>
      <c r="M101" s="38">
        <v>0</v>
      </c>
      <c r="N101" s="13" t="s">
        <v>52</v>
      </c>
      <c r="O101" s="38">
        <v>0</v>
      </c>
      <c r="P101" s="38">
        <v>277642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13" t="s">
        <v>1735</v>
      </c>
      <c r="X101" s="13" t="s">
        <v>801</v>
      </c>
      <c r="Y101" s="1" t="s">
        <v>1723</v>
      </c>
      <c r="Z101" s="1" t="s">
        <v>52</v>
      </c>
      <c r="AA101" s="39"/>
      <c r="AB101" s="1" t="s">
        <v>52</v>
      </c>
    </row>
    <row r="102" spans="1:28" ht="30" customHeight="1" x14ac:dyDescent="0.3">
      <c r="A102" s="13" t="s">
        <v>1123</v>
      </c>
      <c r="B102" s="13" t="s">
        <v>1122</v>
      </c>
      <c r="C102" s="13" t="s">
        <v>607</v>
      </c>
      <c r="D102" s="37" t="s">
        <v>608</v>
      </c>
      <c r="E102" s="38">
        <v>0</v>
      </c>
      <c r="F102" s="13" t="s">
        <v>52</v>
      </c>
      <c r="G102" s="38">
        <v>0</v>
      </c>
      <c r="H102" s="13" t="s">
        <v>52</v>
      </c>
      <c r="I102" s="38">
        <v>0</v>
      </c>
      <c r="J102" s="13" t="s">
        <v>52</v>
      </c>
      <c r="K102" s="38">
        <v>0</v>
      </c>
      <c r="L102" s="13" t="s">
        <v>52</v>
      </c>
      <c r="M102" s="38">
        <v>0</v>
      </c>
      <c r="N102" s="13" t="s">
        <v>52</v>
      </c>
      <c r="O102" s="38">
        <v>0</v>
      </c>
      <c r="P102" s="38">
        <v>247188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13" t="s">
        <v>1736</v>
      </c>
      <c r="X102" s="13" t="s">
        <v>801</v>
      </c>
      <c r="Y102" s="1" t="s">
        <v>1723</v>
      </c>
      <c r="Z102" s="1" t="s">
        <v>52</v>
      </c>
      <c r="AA102" s="39"/>
      <c r="AB102" s="1" t="s">
        <v>52</v>
      </c>
    </row>
    <row r="103" spans="1:28" ht="30" customHeight="1" x14ac:dyDescent="0.3">
      <c r="A103" s="13" t="s">
        <v>1040</v>
      </c>
      <c r="B103" s="13" t="s">
        <v>1039</v>
      </c>
      <c r="C103" s="13" t="s">
        <v>607</v>
      </c>
      <c r="D103" s="37" t="s">
        <v>608</v>
      </c>
      <c r="E103" s="38">
        <v>0</v>
      </c>
      <c r="F103" s="13" t="s">
        <v>52</v>
      </c>
      <c r="G103" s="38">
        <v>0</v>
      </c>
      <c r="H103" s="13" t="s">
        <v>52</v>
      </c>
      <c r="I103" s="38">
        <v>0</v>
      </c>
      <c r="J103" s="13" t="s">
        <v>52</v>
      </c>
      <c r="K103" s="38">
        <v>0</v>
      </c>
      <c r="L103" s="13" t="s">
        <v>52</v>
      </c>
      <c r="M103" s="38">
        <v>0</v>
      </c>
      <c r="N103" s="13" t="s">
        <v>52</v>
      </c>
      <c r="O103" s="38">
        <v>0</v>
      </c>
      <c r="P103" s="38">
        <v>253539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13" t="s">
        <v>1737</v>
      </c>
      <c r="X103" s="13" t="s">
        <v>801</v>
      </c>
      <c r="Y103" s="1" t="s">
        <v>1723</v>
      </c>
      <c r="Z103" s="1" t="s">
        <v>52</v>
      </c>
      <c r="AA103" s="39"/>
      <c r="AB103" s="1" t="s">
        <v>52</v>
      </c>
    </row>
    <row r="104" spans="1:28" ht="30" customHeight="1" x14ac:dyDescent="0.3">
      <c r="A104" s="13" t="s">
        <v>900</v>
      </c>
      <c r="B104" s="13" t="s">
        <v>899</v>
      </c>
      <c r="C104" s="13" t="s">
        <v>607</v>
      </c>
      <c r="D104" s="37" t="s">
        <v>608</v>
      </c>
      <c r="E104" s="38">
        <v>0</v>
      </c>
      <c r="F104" s="13" t="s">
        <v>52</v>
      </c>
      <c r="G104" s="38">
        <v>0</v>
      </c>
      <c r="H104" s="13" t="s">
        <v>52</v>
      </c>
      <c r="I104" s="38">
        <v>0</v>
      </c>
      <c r="J104" s="13" t="s">
        <v>52</v>
      </c>
      <c r="K104" s="38">
        <v>0</v>
      </c>
      <c r="L104" s="13" t="s">
        <v>52</v>
      </c>
      <c r="M104" s="38">
        <v>0</v>
      </c>
      <c r="N104" s="13" t="s">
        <v>52</v>
      </c>
      <c r="O104" s="38">
        <v>0</v>
      </c>
      <c r="P104" s="38">
        <v>277276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13" t="s">
        <v>1738</v>
      </c>
      <c r="X104" s="13" t="s">
        <v>801</v>
      </c>
      <c r="Y104" s="1" t="s">
        <v>1723</v>
      </c>
      <c r="Z104" s="1" t="s">
        <v>52</v>
      </c>
      <c r="AA104" s="39"/>
      <c r="AB104" s="1" t="s">
        <v>52</v>
      </c>
    </row>
    <row r="105" spans="1:28" ht="30" customHeight="1" x14ac:dyDescent="0.3">
      <c r="A105" s="13" t="s">
        <v>1426</v>
      </c>
      <c r="B105" s="13" t="s">
        <v>1425</v>
      </c>
      <c r="C105" s="13" t="s">
        <v>607</v>
      </c>
      <c r="D105" s="37" t="s">
        <v>608</v>
      </c>
      <c r="E105" s="38">
        <v>0</v>
      </c>
      <c r="F105" s="13" t="s">
        <v>52</v>
      </c>
      <c r="G105" s="38">
        <v>0</v>
      </c>
      <c r="H105" s="13" t="s">
        <v>52</v>
      </c>
      <c r="I105" s="38">
        <v>0</v>
      </c>
      <c r="J105" s="13" t="s">
        <v>52</v>
      </c>
      <c r="K105" s="38">
        <v>0</v>
      </c>
      <c r="L105" s="13" t="s">
        <v>52</v>
      </c>
      <c r="M105" s="38">
        <v>0</v>
      </c>
      <c r="N105" s="13" t="s">
        <v>52</v>
      </c>
      <c r="O105" s="38">
        <v>0</v>
      </c>
      <c r="P105" s="38">
        <v>263017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13" t="s">
        <v>1739</v>
      </c>
      <c r="X105" s="13" t="s">
        <v>801</v>
      </c>
      <c r="Y105" s="1" t="s">
        <v>1723</v>
      </c>
      <c r="Z105" s="1" t="s">
        <v>52</v>
      </c>
      <c r="AA105" s="39"/>
      <c r="AB105" s="1" t="s">
        <v>52</v>
      </c>
    </row>
    <row r="106" spans="1:28" ht="30" customHeight="1" x14ac:dyDescent="0.3">
      <c r="A106" s="13" t="s">
        <v>1300</v>
      </c>
      <c r="B106" s="13" t="s">
        <v>1299</v>
      </c>
      <c r="C106" s="13" t="s">
        <v>607</v>
      </c>
      <c r="D106" s="37" t="s">
        <v>608</v>
      </c>
      <c r="E106" s="38">
        <v>0</v>
      </c>
      <c r="F106" s="13" t="s">
        <v>52</v>
      </c>
      <c r="G106" s="38">
        <v>0</v>
      </c>
      <c r="H106" s="13" t="s">
        <v>52</v>
      </c>
      <c r="I106" s="38">
        <v>0</v>
      </c>
      <c r="J106" s="13" t="s">
        <v>52</v>
      </c>
      <c r="K106" s="38">
        <v>0</v>
      </c>
      <c r="L106" s="13" t="s">
        <v>52</v>
      </c>
      <c r="M106" s="38">
        <v>0</v>
      </c>
      <c r="N106" s="13" t="s">
        <v>52</v>
      </c>
      <c r="O106" s="38">
        <v>0</v>
      </c>
      <c r="P106" s="38">
        <v>256883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13" t="s">
        <v>1740</v>
      </c>
      <c r="X106" s="13" t="s">
        <v>801</v>
      </c>
      <c r="Y106" s="1" t="s">
        <v>1723</v>
      </c>
      <c r="Z106" s="1" t="s">
        <v>52</v>
      </c>
      <c r="AA106" s="39"/>
      <c r="AB106" s="1" t="s">
        <v>52</v>
      </c>
    </row>
    <row r="107" spans="1:28" ht="30" customHeight="1" x14ac:dyDescent="0.3">
      <c r="A107" s="13" t="s">
        <v>1140</v>
      </c>
      <c r="B107" s="13" t="s">
        <v>1139</v>
      </c>
      <c r="C107" s="13" t="s">
        <v>607</v>
      </c>
      <c r="D107" s="37" t="s">
        <v>608</v>
      </c>
      <c r="E107" s="38">
        <v>0</v>
      </c>
      <c r="F107" s="13" t="s">
        <v>52</v>
      </c>
      <c r="G107" s="38">
        <v>0</v>
      </c>
      <c r="H107" s="13" t="s">
        <v>52</v>
      </c>
      <c r="I107" s="38">
        <v>0</v>
      </c>
      <c r="J107" s="13" t="s">
        <v>52</v>
      </c>
      <c r="K107" s="38">
        <v>0</v>
      </c>
      <c r="L107" s="13" t="s">
        <v>52</v>
      </c>
      <c r="M107" s="38">
        <v>0</v>
      </c>
      <c r="N107" s="13" t="s">
        <v>52</v>
      </c>
      <c r="O107" s="38">
        <v>0</v>
      </c>
      <c r="P107" s="38">
        <v>235204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13" t="s">
        <v>1741</v>
      </c>
      <c r="X107" s="13" t="s">
        <v>801</v>
      </c>
      <c r="Y107" s="1" t="s">
        <v>1723</v>
      </c>
      <c r="Z107" s="1" t="s">
        <v>52</v>
      </c>
      <c r="AA107" s="39"/>
      <c r="AB107" s="1" t="s">
        <v>52</v>
      </c>
    </row>
    <row r="108" spans="1:28" ht="30" customHeight="1" x14ac:dyDescent="0.3">
      <c r="A108" s="13" t="s">
        <v>1203</v>
      </c>
      <c r="B108" s="13" t="s">
        <v>1202</v>
      </c>
      <c r="C108" s="13" t="s">
        <v>607</v>
      </c>
      <c r="D108" s="37" t="s">
        <v>608</v>
      </c>
      <c r="E108" s="38">
        <v>0</v>
      </c>
      <c r="F108" s="13" t="s">
        <v>52</v>
      </c>
      <c r="G108" s="38">
        <v>0</v>
      </c>
      <c r="H108" s="13" t="s">
        <v>52</v>
      </c>
      <c r="I108" s="38">
        <v>0</v>
      </c>
      <c r="J108" s="13" t="s">
        <v>52</v>
      </c>
      <c r="K108" s="38">
        <v>0</v>
      </c>
      <c r="L108" s="13" t="s">
        <v>52</v>
      </c>
      <c r="M108" s="38">
        <v>0</v>
      </c>
      <c r="N108" s="13" t="s">
        <v>52</v>
      </c>
      <c r="O108" s="38">
        <v>0</v>
      </c>
      <c r="P108" s="38">
        <v>283297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13" t="s">
        <v>1742</v>
      </c>
      <c r="X108" s="13" t="s">
        <v>52</v>
      </c>
      <c r="Y108" s="1" t="s">
        <v>1723</v>
      </c>
      <c r="Z108" s="1" t="s">
        <v>52</v>
      </c>
      <c r="AA108" s="39"/>
      <c r="AB108" s="1" t="s">
        <v>52</v>
      </c>
    </row>
    <row r="109" spans="1:28" ht="30" customHeight="1" x14ac:dyDescent="0.3">
      <c r="A109" s="13" t="s">
        <v>1213</v>
      </c>
      <c r="B109" s="13" t="s">
        <v>1212</v>
      </c>
      <c r="C109" s="13" t="s">
        <v>607</v>
      </c>
      <c r="D109" s="37" t="s">
        <v>608</v>
      </c>
      <c r="E109" s="38">
        <v>0</v>
      </c>
      <c r="F109" s="13" t="s">
        <v>52</v>
      </c>
      <c r="G109" s="38">
        <v>0</v>
      </c>
      <c r="H109" s="13" t="s">
        <v>52</v>
      </c>
      <c r="I109" s="38">
        <v>0</v>
      </c>
      <c r="J109" s="13" t="s">
        <v>52</v>
      </c>
      <c r="K109" s="38">
        <v>0</v>
      </c>
      <c r="L109" s="13" t="s">
        <v>52</v>
      </c>
      <c r="M109" s="38">
        <v>0</v>
      </c>
      <c r="N109" s="13" t="s">
        <v>52</v>
      </c>
      <c r="O109" s="38">
        <v>0</v>
      </c>
      <c r="P109" s="38">
        <v>238936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13" t="s">
        <v>1743</v>
      </c>
      <c r="X109" s="13" t="s">
        <v>52</v>
      </c>
      <c r="Y109" s="1" t="s">
        <v>1723</v>
      </c>
      <c r="Z109" s="1" t="s">
        <v>52</v>
      </c>
      <c r="AA109" s="39"/>
      <c r="AB109" s="1" t="s">
        <v>52</v>
      </c>
    </row>
    <row r="110" spans="1:28" ht="30" customHeight="1" x14ac:dyDescent="0.3">
      <c r="A110" s="13" t="s">
        <v>1223</v>
      </c>
      <c r="B110" s="13" t="s">
        <v>1222</v>
      </c>
      <c r="C110" s="13" t="s">
        <v>607</v>
      </c>
      <c r="D110" s="37" t="s">
        <v>608</v>
      </c>
      <c r="E110" s="38">
        <v>0</v>
      </c>
      <c r="F110" s="13" t="s">
        <v>52</v>
      </c>
      <c r="G110" s="38">
        <v>0</v>
      </c>
      <c r="H110" s="13" t="s">
        <v>52</v>
      </c>
      <c r="I110" s="38">
        <v>0</v>
      </c>
      <c r="J110" s="13" t="s">
        <v>52</v>
      </c>
      <c r="K110" s="38">
        <v>0</v>
      </c>
      <c r="L110" s="13" t="s">
        <v>52</v>
      </c>
      <c r="M110" s="38">
        <v>0</v>
      </c>
      <c r="N110" s="13" t="s">
        <v>52</v>
      </c>
      <c r="O110" s="38">
        <v>0</v>
      </c>
      <c r="P110" s="38">
        <v>173995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13" t="s">
        <v>1744</v>
      </c>
      <c r="X110" s="13" t="s">
        <v>52</v>
      </c>
      <c r="Y110" s="1" t="s">
        <v>1723</v>
      </c>
      <c r="Z110" s="1" t="s">
        <v>52</v>
      </c>
      <c r="AA110" s="39"/>
      <c r="AB110" s="1" t="s">
        <v>52</v>
      </c>
    </row>
    <row r="111" spans="1:28" ht="30" customHeight="1" x14ac:dyDescent="0.3">
      <c r="A111" s="13" t="s">
        <v>1129</v>
      </c>
      <c r="B111" s="13" t="s">
        <v>1128</v>
      </c>
      <c r="C111" s="13" t="s">
        <v>607</v>
      </c>
      <c r="D111" s="37" t="s">
        <v>608</v>
      </c>
      <c r="E111" s="38">
        <v>0</v>
      </c>
      <c r="F111" s="13" t="s">
        <v>52</v>
      </c>
      <c r="G111" s="38">
        <v>0</v>
      </c>
      <c r="H111" s="13" t="s">
        <v>52</v>
      </c>
      <c r="I111" s="38">
        <v>0</v>
      </c>
      <c r="J111" s="13" t="s">
        <v>52</v>
      </c>
      <c r="K111" s="38">
        <v>0</v>
      </c>
      <c r="L111" s="13" t="s">
        <v>52</v>
      </c>
      <c r="M111" s="38">
        <v>0</v>
      </c>
      <c r="N111" s="13" t="s">
        <v>52</v>
      </c>
      <c r="O111" s="38">
        <v>0</v>
      </c>
      <c r="P111" s="38">
        <v>273676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13" t="s">
        <v>1745</v>
      </c>
      <c r="X111" s="13" t="s">
        <v>801</v>
      </c>
      <c r="Y111" s="1" t="s">
        <v>1723</v>
      </c>
      <c r="Z111" s="1" t="s">
        <v>52</v>
      </c>
      <c r="AA111" s="39"/>
      <c r="AB111" s="1" t="s">
        <v>52</v>
      </c>
    </row>
    <row r="112" spans="1:28" ht="30" customHeight="1" x14ac:dyDescent="0.3">
      <c r="A112" s="13" t="s">
        <v>1307</v>
      </c>
      <c r="B112" s="13" t="s">
        <v>1305</v>
      </c>
      <c r="C112" s="13" t="s">
        <v>1306</v>
      </c>
      <c r="D112" s="37" t="s">
        <v>608</v>
      </c>
      <c r="E112" s="38">
        <v>0</v>
      </c>
      <c r="F112" s="13" t="s">
        <v>52</v>
      </c>
      <c r="G112" s="38">
        <v>0</v>
      </c>
      <c r="H112" s="13" t="s">
        <v>52</v>
      </c>
      <c r="I112" s="38">
        <v>0</v>
      </c>
      <c r="J112" s="13" t="s">
        <v>52</v>
      </c>
      <c r="K112" s="38">
        <v>0</v>
      </c>
      <c r="L112" s="13" t="s">
        <v>52</v>
      </c>
      <c r="M112" s="38">
        <v>0</v>
      </c>
      <c r="N112" s="13" t="s">
        <v>52</v>
      </c>
      <c r="O112" s="38">
        <v>0</v>
      </c>
      <c r="P112" s="38">
        <v>209131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13" t="s">
        <v>1746</v>
      </c>
      <c r="X112" s="13" t="s">
        <v>801</v>
      </c>
      <c r="Y112" s="1" t="s">
        <v>1723</v>
      </c>
      <c r="Z112" s="1" t="s">
        <v>52</v>
      </c>
      <c r="AA112" s="39"/>
      <c r="AB112" s="1" t="s">
        <v>52</v>
      </c>
    </row>
    <row r="113" spans="1:28" ht="30" customHeight="1" x14ac:dyDescent="0.3">
      <c r="A113" s="13" t="s">
        <v>430</v>
      </c>
      <c r="B113" s="13" t="s">
        <v>428</v>
      </c>
      <c r="C113" s="13" t="s">
        <v>201</v>
      </c>
      <c r="D113" s="37" t="s">
        <v>429</v>
      </c>
      <c r="E113" s="38">
        <v>0</v>
      </c>
      <c r="F113" s="13" t="s">
        <v>52</v>
      </c>
      <c r="G113" s="38">
        <v>0</v>
      </c>
      <c r="H113" s="13" t="s">
        <v>52</v>
      </c>
      <c r="I113" s="38">
        <v>0</v>
      </c>
      <c r="J113" s="13" t="s">
        <v>52</v>
      </c>
      <c r="K113" s="38">
        <v>0</v>
      </c>
      <c r="L113" s="13" t="s">
        <v>52</v>
      </c>
      <c r="M113" s="38">
        <v>2500000</v>
      </c>
      <c r="N113" s="13" t="s">
        <v>52</v>
      </c>
      <c r="O113" s="38">
        <f>SMALL(E113:M113,COUNTIF(E113:M113,0)+1)</f>
        <v>2500000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13" t="s">
        <v>1747</v>
      </c>
      <c r="X113" s="13" t="s">
        <v>52</v>
      </c>
      <c r="Y113" s="1" t="s">
        <v>52</v>
      </c>
      <c r="Z113" s="1" t="s">
        <v>52</v>
      </c>
      <c r="AA113" s="39"/>
      <c r="AB113" s="1" t="s">
        <v>52</v>
      </c>
    </row>
    <row r="114" spans="1:28" ht="30" customHeight="1" x14ac:dyDescent="0.3">
      <c r="A114" s="13" t="s">
        <v>433</v>
      </c>
      <c r="B114" s="13" t="s">
        <v>432</v>
      </c>
      <c r="C114" s="13" t="s">
        <v>201</v>
      </c>
      <c r="D114" s="37" t="s">
        <v>429</v>
      </c>
      <c r="E114" s="38">
        <v>0</v>
      </c>
      <c r="F114" s="13" t="s">
        <v>52</v>
      </c>
      <c r="G114" s="38">
        <v>0</v>
      </c>
      <c r="H114" s="13" t="s">
        <v>52</v>
      </c>
      <c r="I114" s="38">
        <v>0</v>
      </c>
      <c r="J114" s="13" t="s">
        <v>52</v>
      </c>
      <c r="K114" s="38">
        <v>0</v>
      </c>
      <c r="L114" s="13" t="s">
        <v>52</v>
      </c>
      <c r="M114" s="38">
        <v>3000000</v>
      </c>
      <c r="N114" s="13" t="s">
        <v>52</v>
      </c>
      <c r="O114" s="38">
        <f>SMALL(E114:M114,COUNTIF(E114:M114,0)+1)</f>
        <v>3000000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13" t="s">
        <v>1748</v>
      </c>
      <c r="X114" s="13" t="s">
        <v>52</v>
      </c>
      <c r="Y114" s="1" t="s">
        <v>52</v>
      </c>
      <c r="Z114" s="1" t="s">
        <v>52</v>
      </c>
      <c r="AA114" s="39"/>
      <c r="AB114" s="1" t="s">
        <v>52</v>
      </c>
    </row>
    <row r="115" spans="1:28" ht="30" customHeight="1" x14ac:dyDescent="0.3">
      <c r="A115" s="13" t="s">
        <v>436</v>
      </c>
      <c r="B115" s="13" t="s">
        <v>1851</v>
      </c>
      <c r="C115" s="13" t="s">
        <v>201</v>
      </c>
      <c r="D115" s="37" t="s">
        <v>429</v>
      </c>
      <c r="E115" s="38">
        <v>0</v>
      </c>
      <c r="F115" s="13" t="s">
        <v>52</v>
      </c>
      <c r="G115" s="38">
        <v>0</v>
      </c>
      <c r="H115" s="13" t="s">
        <v>52</v>
      </c>
      <c r="I115" s="38">
        <v>0</v>
      </c>
      <c r="J115" s="13" t="s">
        <v>52</v>
      </c>
      <c r="K115" s="38">
        <v>0</v>
      </c>
      <c r="L115" s="13" t="s">
        <v>52</v>
      </c>
      <c r="M115" s="38">
        <v>500000</v>
      </c>
      <c r="N115" s="13" t="s">
        <v>52</v>
      </c>
      <c r="O115" s="38">
        <f>SMALL(E115:M115,COUNTIF(E115:M115,0)+1)</f>
        <v>500000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13" t="s">
        <v>1749</v>
      </c>
      <c r="X115" s="13" t="s">
        <v>52</v>
      </c>
      <c r="Y115" s="1" t="s">
        <v>52</v>
      </c>
      <c r="Z115" s="1" t="s">
        <v>52</v>
      </c>
      <c r="AA115" s="39"/>
      <c r="AB115" s="1" t="s">
        <v>52</v>
      </c>
    </row>
    <row r="116" spans="1:28" ht="30" customHeight="1" x14ac:dyDescent="0.3">
      <c r="A116" s="13" t="s">
        <v>198</v>
      </c>
      <c r="B116" s="13" t="s">
        <v>197</v>
      </c>
      <c r="C116" s="13" t="s">
        <v>52</v>
      </c>
      <c r="D116" s="37" t="s">
        <v>52</v>
      </c>
      <c r="E116" s="38">
        <v>0</v>
      </c>
      <c r="F116" s="13" t="s">
        <v>52</v>
      </c>
      <c r="G116" s="38">
        <v>0</v>
      </c>
      <c r="H116" s="13" t="s">
        <v>52</v>
      </c>
      <c r="I116" s="38">
        <v>0</v>
      </c>
      <c r="J116" s="13" t="s">
        <v>52</v>
      </c>
      <c r="K116" s="38">
        <v>0</v>
      </c>
      <c r="L116" s="13" t="s">
        <v>52</v>
      </c>
      <c r="M116" s="38">
        <v>0</v>
      </c>
      <c r="N116" s="13" t="s">
        <v>52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13" t="s">
        <v>1750</v>
      </c>
      <c r="X116" s="13" t="s">
        <v>52</v>
      </c>
      <c r="Y116" s="1" t="s">
        <v>52</v>
      </c>
      <c r="Z116" s="1" t="s">
        <v>52</v>
      </c>
      <c r="AA116" s="39"/>
      <c r="AB116" s="1" t="s">
        <v>52</v>
      </c>
    </row>
    <row r="117" spans="1:28" ht="30" customHeight="1" x14ac:dyDescent="0.3">
      <c r="A117" s="13" t="s">
        <v>202</v>
      </c>
      <c r="B117" s="13" t="s">
        <v>200</v>
      </c>
      <c r="C117" s="13" t="s">
        <v>201</v>
      </c>
      <c r="D117" s="37" t="s">
        <v>155</v>
      </c>
      <c r="E117" s="38">
        <v>0</v>
      </c>
      <c r="F117" s="13" t="s">
        <v>52</v>
      </c>
      <c r="G117" s="38">
        <v>0</v>
      </c>
      <c r="H117" s="13" t="s">
        <v>52</v>
      </c>
      <c r="I117" s="38">
        <v>0</v>
      </c>
      <c r="J117" s="13" t="s">
        <v>52</v>
      </c>
      <c r="K117" s="38">
        <v>0</v>
      </c>
      <c r="L117" s="13" t="s">
        <v>52</v>
      </c>
      <c r="M117" s="38">
        <v>12000000</v>
      </c>
      <c r="N117" s="13" t="s">
        <v>52</v>
      </c>
      <c r="O117" s="38">
        <f t="shared" ref="O117:O135" si="3">SMALL(E117:M117,COUNTIF(E117:M117,0)+1)</f>
        <v>12000000</v>
      </c>
      <c r="P117" s="38">
        <v>0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13" t="s">
        <v>1751</v>
      </c>
      <c r="X117" s="13" t="s">
        <v>52</v>
      </c>
      <c r="Y117" s="1" t="s">
        <v>52</v>
      </c>
      <c r="Z117" s="1" t="s">
        <v>52</v>
      </c>
      <c r="AA117" s="39"/>
      <c r="AB117" s="1" t="s">
        <v>52</v>
      </c>
    </row>
    <row r="118" spans="1:28" ht="30" customHeight="1" x14ac:dyDescent="0.3">
      <c r="A118" s="13" t="s">
        <v>205</v>
      </c>
      <c r="B118" s="13" t="s">
        <v>204</v>
      </c>
      <c r="C118" s="13" t="s">
        <v>201</v>
      </c>
      <c r="D118" s="37" t="s">
        <v>155</v>
      </c>
      <c r="E118" s="38">
        <v>0</v>
      </c>
      <c r="F118" s="13" t="s">
        <v>52</v>
      </c>
      <c r="G118" s="38">
        <v>0</v>
      </c>
      <c r="H118" s="13" t="s">
        <v>52</v>
      </c>
      <c r="I118" s="38">
        <v>0</v>
      </c>
      <c r="J118" s="13" t="s">
        <v>52</v>
      </c>
      <c r="K118" s="38">
        <v>0</v>
      </c>
      <c r="L118" s="13" t="s">
        <v>52</v>
      </c>
      <c r="M118" s="38">
        <v>16000000</v>
      </c>
      <c r="N118" s="13" t="s">
        <v>52</v>
      </c>
      <c r="O118" s="38">
        <f t="shared" si="3"/>
        <v>16000000</v>
      </c>
      <c r="P118" s="38">
        <v>0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13" t="s">
        <v>1752</v>
      </c>
      <c r="X118" s="13" t="s">
        <v>52</v>
      </c>
      <c r="Y118" s="1" t="s">
        <v>52</v>
      </c>
      <c r="Z118" s="1" t="s">
        <v>52</v>
      </c>
      <c r="AA118" s="39"/>
      <c r="AB118" s="1" t="s">
        <v>52</v>
      </c>
    </row>
    <row r="119" spans="1:28" ht="30" customHeight="1" x14ac:dyDescent="0.3">
      <c r="A119" s="13" t="s">
        <v>208</v>
      </c>
      <c r="B119" s="13" t="s">
        <v>207</v>
      </c>
      <c r="C119" s="13" t="s">
        <v>201</v>
      </c>
      <c r="D119" s="37" t="s">
        <v>155</v>
      </c>
      <c r="E119" s="38">
        <v>0</v>
      </c>
      <c r="F119" s="13" t="s">
        <v>52</v>
      </c>
      <c r="G119" s="38">
        <v>0</v>
      </c>
      <c r="H119" s="13" t="s">
        <v>52</v>
      </c>
      <c r="I119" s="38">
        <v>0</v>
      </c>
      <c r="J119" s="13" t="s">
        <v>52</v>
      </c>
      <c r="K119" s="38">
        <v>0</v>
      </c>
      <c r="L119" s="13" t="s">
        <v>52</v>
      </c>
      <c r="M119" s="38">
        <v>22000000</v>
      </c>
      <c r="N119" s="13" t="s">
        <v>52</v>
      </c>
      <c r="O119" s="38">
        <f t="shared" si="3"/>
        <v>22000000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13" t="s">
        <v>1753</v>
      </c>
      <c r="X119" s="13" t="s">
        <v>52</v>
      </c>
      <c r="Y119" s="1" t="s">
        <v>52</v>
      </c>
      <c r="Z119" s="1" t="s">
        <v>52</v>
      </c>
      <c r="AA119" s="39"/>
      <c r="AB119" s="1" t="s">
        <v>52</v>
      </c>
    </row>
    <row r="120" spans="1:28" ht="30" customHeight="1" x14ac:dyDescent="0.3">
      <c r="A120" s="13" t="s">
        <v>211</v>
      </c>
      <c r="B120" s="13" t="s">
        <v>210</v>
      </c>
      <c r="C120" s="13" t="s">
        <v>201</v>
      </c>
      <c r="D120" s="37" t="s">
        <v>155</v>
      </c>
      <c r="E120" s="38">
        <v>0</v>
      </c>
      <c r="F120" s="13" t="s">
        <v>52</v>
      </c>
      <c r="G120" s="38">
        <v>0</v>
      </c>
      <c r="H120" s="13" t="s">
        <v>52</v>
      </c>
      <c r="I120" s="38">
        <v>0</v>
      </c>
      <c r="J120" s="13" t="s">
        <v>52</v>
      </c>
      <c r="K120" s="38">
        <v>0</v>
      </c>
      <c r="L120" s="13" t="s">
        <v>52</v>
      </c>
      <c r="M120" s="38">
        <v>10000000</v>
      </c>
      <c r="N120" s="13" t="s">
        <v>52</v>
      </c>
      <c r="O120" s="38">
        <f t="shared" si="3"/>
        <v>10000000</v>
      </c>
      <c r="P120" s="38">
        <v>0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13" t="s">
        <v>1754</v>
      </c>
      <c r="X120" s="13" t="s">
        <v>52</v>
      </c>
      <c r="Y120" s="1" t="s">
        <v>52</v>
      </c>
      <c r="Z120" s="1" t="s">
        <v>52</v>
      </c>
      <c r="AA120" s="39"/>
      <c r="AB120" s="1" t="s">
        <v>52</v>
      </c>
    </row>
    <row r="121" spans="1:28" ht="30" customHeight="1" x14ac:dyDescent="0.3">
      <c r="A121" s="13" t="s">
        <v>439</v>
      </c>
      <c r="B121" s="13" t="s">
        <v>438</v>
      </c>
      <c r="C121" s="13" t="s">
        <v>201</v>
      </c>
      <c r="D121" s="37" t="s">
        <v>61</v>
      </c>
      <c r="E121" s="38">
        <v>0</v>
      </c>
      <c r="F121" s="13" t="s">
        <v>52</v>
      </c>
      <c r="G121" s="38">
        <v>0</v>
      </c>
      <c r="H121" s="13" t="s">
        <v>52</v>
      </c>
      <c r="I121" s="38">
        <v>0</v>
      </c>
      <c r="J121" s="13" t="s">
        <v>52</v>
      </c>
      <c r="K121" s="38">
        <v>0</v>
      </c>
      <c r="L121" s="13" t="s">
        <v>52</v>
      </c>
      <c r="M121" s="38">
        <v>600000</v>
      </c>
      <c r="N121" s="13" t="s">
        <v>52</v>
      </c>
      <c r="O121" s="38">
        <f t="shared" si="3"/>
        <v>600000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13" t="s">
        <v>1755</v>
      </c>
      <c r="X121" s="13" t="s">
        <v>52</v>
      </c>
      <c r="Y121" s="1" t="s">
        <v>52</v>
      </c>
      <c r="Z121" s="1" t="s">
        <v>52</v>
      </c>
      <c r="AA121" s="39"/>
      <c r="AB121" s="1" t="s">
        <v>52</v>
      </c>
    </row>
    <row r="122" spans="1:28" ht="30" customHeight="1" x14ac:dyDescent="0.3">
      <c r="A122" s="13" t="s">
        <v>442</v>
      </c>
      <c r="B122" s="13" t="s">
        <v>441</v>
      </c>
      <c r="C122" s="13" t="s">
        <v>201</v>
      </c>
      <c r="D122" s="37" t="s">
        <v>429</v>
      </c>
      <c r="E122" s="38">
        <v>0</v>
      </c>
      <c r="F122" s="13" t="s">
        <v>52</v>
      </c>
      <c r="G122" s="38">
        <v>0</v>
      </c>
      <c r="H122" s="13" t="s">
        <v>52</v>
      </c>
      <c r="I122" s="38">
        <v>0</v>
      </c>
      <c r="J122" s="13" t="s">
        <v>52</v>
      </c>
      <c r="K122" s="38">
        <v>0</v>
      </c>
      <c r="L122" s="13" t="s">
        <v>52</v>
      </c>
      <c r="M122" s="38">
        <v>1000000</v>
      </c>
      <c r="N122" s="13" t="s">
        <v>52</v>
      </c>
      <c r="O122" s="38">
        <f t="shared" si="3"/>
        <v>1000000</v>
      </c>
      <c r="P122" s="38">
        <v>0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13" t="s">
        <v>1756</v>
      </c>
      <c r="X122" s="13" t="s">
        <v>52</v>
      </c>
      <c r="Y122" s="1" t="s">
        <v>52</v>
      </c>
      <c r="Z122" s="1" t="s">
        <v>52</v>
      </c>
      <c r="AA122" s="39"/>
      <c r="AB122" s="1" t="s">
        <v>52</v>
      </c>
    </row>
    <row r="123" spans="1:28" ht="30" customHeight="1" x14ac:dyDescent="0.3">
      <c r="A123" s="13" t="s">
        <v>214</v>
      </c>
      <c r="B123" s="13" t="s">
        <v>213</v>
      </c>
      <c r="C123" s="13" t="s">
        <v>201</v>
      </c>
      <c r="D123" s="37" t="s">
        <v>155</v>
      </c>
      <c r="E123" s="38">
        <v>0</v>
      </c>
      <c r="F123" s="13" t="s">
        <v>52</v>
      </c>
      <c r="G123" s="38">
        <v>0</v>
      </c>
      <c r="H123" s="13" t="s">
        <v>52</v>
      </c>
      <c r="I123" s="38">
        <v>0</v>
      </c>
      <c r="J123" s="13" t="s">
        <v>52</v>
      </c>
      <c r="K123" s="38">
        <v>0</v>
      </c>
      <c r="L123" s="13" t="s">
        <v>52</v>
      </c>
      <c r="M123" s="38">
        <v>3000000</v>
      </c>
      <c r="N123" s="13" t="s">
        <v>52</v>
      </c>
      <c r="O123" s="38">
        <f t="shared" si="3"/>
        <v>3000000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13" t="s">
        <v>1757</v>
      </c>
      <c r="X123" s="13" t="s">
        <v>52</v>
      </c>
      <c r="Y123" s="1" t="s">
        <v>52</v>
      </c>
      <c r="Z123" s="1" t="s">
        <v>52</v>
      </c>
      <c r="AA123" s="39"/>
      <c r="AB123" s="1" t="s">
        <v>52</v>
      </c>
    </row>
    <row r="124" spans="1:28" ht="30" customHeight="1" x14ac:dyDescent="0.3">
      <c r="A124" s="13" t="s">
        <v>445</v>
      </c>
      <c r="B124" s="13" t="s">
        <v>444</v>
      </c>
      <c r="C124" s="13" t="s">
        <v>201</v>
      </c>
      <c r="D124" s="37" t="s">
        <v>251</v>
      </c>
      <c r="E124" s="38">
        <v>0</v>
      </c>
      <c r="F124" s="13" t="s">
        <v>52</v>
      </c>
      <c r="G124" s="38">
        <v>0</v>
      </c>
      <c r="H124" s="13" t="s">
        <v>52</v>
      </c>
      <c r="I124" s="38">
        <v>0</v>
      </c>
      <c r="J124" s="13" t="s">
        <v>52</v>
      </c>
      <c r="K124" s="38">
        <v>0</v>
      </c>
      <c r="L124" s="13" t="s">
        <v>52</v>
      </c>
      <c r="M124" s="38">
        <v>800000</v>
      </c>
      <c r="N124" s="13" t="s">
        <v>52</v>
      </c>
      <c r="O124" s="38">
        <f t="shared" si="3"/>
        <v>800000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13" t="s">
        <v>1758</v>
      </c>
      <c r="X124" s="13" t="s">
        <v>52</v>
      </c>
      <c r="Y124" s="1" t="s">
        <v>52</v>
      </c>
      <c r="Z124" s="1" t="s">
        <v>52</v>
      </c>
      <c r="AA124" s="39"/>
      <c r="AB124" s="1" t="s">
        <v>52</v>
      </c>
    </row>
    <row r="125" spans="1:28" ht="30" customHeight="1" x14ac:dyDescent="0.3">
      <c r="A125" s="13" t="s">
        <v>448</v>
      </c>
      <c r="B125" s="13" t="s">
        <v>447</v>
      </c>
      <c r="C125" s="13" t="s">
        <v>201</v>
      </c>
      <c r="D125" s="37" t="s">
        <v>61</v>
      </c>
      <c r="E125" s="38">
        <v>0</v>
      </c>
      <c r="F125" s="13" t="s">
        <v>52</v>
      </c>
      <c r="G125" s="38">
        <v>0</v>
      </c>
      <c r="H125" s="13" t="s">
        <v>52</v>
      </c>
      <c r="I125" s="38">
        <v>0</v>
      </c>
      <c r="J125" s="13" t="s">
        <v>52</v>
      </c>
      <c r="K125" s="38">
        <v>0</v>
      </c>
      <c r="L125" s="13" t="s">
        <v>52</v>
      </c>
      <c r="M125" s="38">
        <v>1300000</v>
      </c>
      <c r="N125" s="13" t="s">
        <v>52</v>
      </c>
      <c r="O125" s="38">
        <f t="shared" si="3"/>
        <v>1300000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13" t="s">
        <v>1759</v>
      </c>
      <c r="X125" s="13" t="s">
        <v>52</v>
      </c>
      <c r="Y125" s="1" t="s">
        <v>52</v>
      </c>
      <c r="Z125" s="1" t="s">
        <v>52</v>
      </c>
      <c r="AA125" s="39"/>
      <c r="AB125" s="1" t="s">
        <v>52</v>
      </c>
    </row>
    <row r="126" spans="1:28" ht="30" customHeight="1" x14ac:dyDescent="0.3">
      <c r="A126" s="13" t="s">
        <v>451</v>
      </c>
      <c r="B126" s="13" t="s">
        <v>450</v>
      </c>
      <c r="C126" s="13" t="s">
        <v>201</v>
      </c>
      <c r="D126" s="37" t="s">
        <v>251</v>
      </c>
      <c r="E126" s="38">
        <v>0</v>
      </c>
      <c r="F126" s="13" t="s">
        <v>52</v>
      </c>
      <c r="G126" s="38">
        <v>0</v>
      </c>
      <c r="H126" s="13" t="s">
        <v>52</v>
      </c>
      <c r="I126" s="38">
        <v>0</v>
      </c>
      <c r="J126" s="13" t="s">
        <v>52</v>
      </c>
      <c r="K126" s="38">
        <v>0</v>
      </c>
      <c r="L126" s="13" t="s">
        <v>52</v>
      </c>
      <c r="M126" s="38">
        <v>800000</v>
      </c>
      <c r="N126" s="13" t="s">
        <v>52</v>
      </c>
      <c r="O126" s="38">
        <f t="shared" si="3"/>
        <v>800000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13" t="s">
        <v>1760</v>
      </c>
      <c r="X126" s="13" t="s">
        <v>52</v>
      </c>
      <c r="Y126" s="1" t="s">
        <v>52</v>
      </c>
      <c r="Z126" s="1" t="s">
        <v>52</v>
      </c>
      <c r="AA126" s="39"/>
      <c r="AB126" s="1" t="s">
        <v>52</v>
      </c>
    </row>
    <row r="127" spans="1:28" ht="30" customHeight="1" x14ac:dyDescent="0.3">
      <c r="A127" s="13" t="s">
        <v>454</v>
      </c>
      <c r="B127" s="13" t="s">
        <v>453</v>
      </c>
      <c r="C127" s="13" t="s">
        <v>201</v>
      </c>
      <c r="D127" s="37" t="s">
        <v>251</v>
      </c>
      <c r="E127" s="38">
        <v>0</v>
      </c>
      <c r="F127" s="13" t="s">
        <v>52</v>
      </c>
      <c r="G127" s="38">
        <v>0</v>
      </c>
      <c r="H127" s="13" t="s">
        <v>52</v>
      </c>
      <c r="I127" s="38">
        <v>0</v>
      </c>
      <c r="J127" s="13" t="s">
        <v>52</v>
      </c>
      <c r="K127" s="38">
        <v>0</v>
      </c>
      <c r="L127" s="13" t="s">
        <v>52</v>
      </c>
      <c r="M127" s="38">
        <v>920000</v>
      </c>
      <c r="N127" s="13" t="s">
        <v>52</v>
      </c>
      <c r="O127" s="38">
        <f t="shared" si="3"/>
        <v>920000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13" t="s">
        <v>1761</v>
      </c>
      <c r="X127" s="13" t="s">
        <v>52</v>
      </c>
      <c r="Y127" s="1" t="s">
        <v>52</v>
      </c>
      <c r="Z127" s="1" t="s">
        <v>52</v>
      </c>
      <c r="AA127" s="39"/>
      <c r="AB127" s="1" t="s">
        <v>52</v>
      </c>
    </row>
    <row r="128" spans="1:28" ht="30" customHeight="1" x14ac:dyDescent="0.3">
      <c r="A128" s="13" t="s">
        <v>457</v>
      </c>
      <c r="B128" s="13" t="s">
        <v>456</v>
      </c>
      <c r="C128" s="13" t="s">
        <v>201</v>
      </c>
      <c r="D128" s="37" t="s">
        <v>251</v>
      </c>
      <c r="E128" s="38">
        <v>0</v>
      </c>
      <c r="F128" s="13" t="s">
        <v>52</v>
      </c>
      <c r="G128" s="38">
        <v>0</v>
      </c>
      <c r="H128" s="13" t="s">
        <v>52</v>
      </c>
      <c r="I128" s="38">
        <v>0</v>
      </c>
      <c r="J128" s="13" t="s">
        <v>52</v>
      </c>
      <c r="K128" s="38">
        <v>0</v>
      </c>
      <c r="L128" s="13" t="s">
        <v>52</v>
      </c>
      <c r="M128" s="38">
        <v>3500000</v>
      </c>
      <c r="N128" s="13" t="s">
        <v>52</v>
      </c>
      <c r="O128" s="38">
        <f t="shared" si="3"/>
        <v>3500000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13" t="s">
        <v>1762</v>
      </c>
      <c r="X128" s="13" t="s">
        <v>52</v>
      </c>
      <c r="Y128" s="1" t="s">
        <v>52</v>
      </c>
      <c r="Z128" s="1" t="s">
        <v>52</v>
      </c>
      <c r="AA128" s="39"/>
      <c r="AB128" s="1" t="s">
        <v>52</v>
      </c>
    </row>
    <row r="129" spans="1:28" ht="30" customHeight="1" x14ac:dyDescent="0.3">
      <c r="A129" s="13" t="s">
        <v>460</v>
      </c>
      <c r="B129" s="13" t="s">
        <v>459</v>
      </c>
      <c r="C129" s="13" t="s">
        <v>201</v>
      </c>
      <c r="D129" s="37" t="s">
        <v>251</v>
      </c>
      <c r="E129" s="38">
        <v>0</v>
      </c>
      <c r="F129" s="13" t="s">
        <v>52</v>
      </c>
      <c r="G129" s="38">
        <v>0</v>
      </c>
      <c r="H129" s="13" t="s">
        <v>52</v>
      </c>
      <c r="I129" s="38">
        <v>0</v>
      </c>
      <c r="J129" s="13" t="s">
        <v>52</v>
      </c>
      <c r="K129" s="38">
        <v>0</v>
      </c>
      <c r="L129" s="13" t="s">
        <v>52</v>
      </c>
      <c r="M129" s="38">
        <v>1500000</v>
      </c>
      <c r="N129" s="13" t="s">
        <v>52</v>
      </c>
      <c r="O129" s="38">
        <f t="shared" si="3"/>
        <v>1500000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13" t="s">
        <v>1763</v>
      </c>
      <c r="X129" s="13" t="s">
        <v>52</v>
      </c>
      <c r="Y129" s="1" t="s">
        <v>52</v>
      </c>
      <c r="Z129" s="1" t="s">
        <v>52</v>
      </c>
      <c r="AA129" s="39"/>
      <c r="AB129" s="1" t="s">
        <v>52</v>
      </c>
    </row>
    <row r="130" spans="1:28" ht="30" customHeight="1" x14ac:dyDescent="0.3">
      <c r="A130" s="13" t="s">
        <v>463</v>
      </c>
      <c r="B130" s="13" t="s">
        <v>462</v>
      </c>
      <c r="C130" s="13" t="s">
        <v>201</v>
      </c>
      <c r="D130" s="37" t="s">
        <v>429</v>
      </c>
      <c r="E130" s="38">
        <v>0</v>
      </c>
      <c r="F130" s="13" t="s">
        <v>52</v>
      </c>
      <c r="G130" s="38">
        <v>0</v>
      </c>
      <c r="H130" s="13" t="s">
        <v>52</v>
      </c>
      <c r="I130" s="38">
        <v>0</v>
      </c>
      <c r="J130" s="13" t="s">
        <v>52</v>
      </c>
      <c r="K130" s="38">
        <v>0</v>
      </c>
      <c r="L130" s="13" t="s">
        <v>52</v>
      </c>
      <c r="M130" s="38">
        <v>2000000</v>
      </c>
      <c r="N130" s="13" t="s">
        <v>52</v>
      </c>
      <c r="O130" s="38">
        <f t="shared" si="3"/>
        <v>2000000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13" t="s">
        <v>1764</v>
      </c>
      <c r="X130" s="13" t="s">
        <v>52</v>
      </c>
      <c r="Y130" s="1" t="s">
        <v>52</v>
      </c>
      <c r="Z130" s="1" t="s">
        <v>52</v>
      </c>
      <c r="AA130" s="39"/>
      <c r="AB130" s="1" t="s">
        <v>52</v>
      </c>
    </row>
    <row r="131" spans="1:28" ht="30" customHeight="1" x14ac:dyDescent="0.3">
      <c r="A131" s="13" t="s">
        <v>466</v>
      </c>
      <c r="B131" s="13" t="s">
        <v>465</v>
      </c>
      <c r="C131" s="13" t="s">
        <v>201</v>
      </c>
      <c r="D131" s="37" t="s">
        <v>429</v>
      </c>
      <c r="E131" s="38">
        <v>0</v>
      </c>
      <c r="F131" s="13" t="s">
        <v>52</v>
      </c>
      <c r="G131" s="38">
        <v>0</v>
      </c>
      <c r="H131" s="13" t="s">
        <v>52</v>
      </c>
      <c r="I131" s="38">
        <v>0</v>
      </c>
      <c r="J131" s="13" t="s">
        <v>52</v>
      </c>
      <c r="K131" s="38">
        <v>0</v>
      </c>
      <c r="L131" s="13" t="s">
        <v>52</v>
      </c>
      <c r="M131" s="38">
        <v>150000</v>
      </c>
      <c r="N131" s="13" t="s">
        <v>52</v>
      </c>
      <c r="O131" s="38">
        <f t="shared" si="3"/>
        <v>150000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13" t="s">
        <v>1765</v>
      </c>
      <c r="X131" s="13" t="s">
        <v>52</v>
      </c>
      <c r="Y131" s="1" t="s">
        <v>52</v>
      </c>
      <c r="Z131" s="1" t="s">
        <v>52</v>
      </c>
      <c r="AA131" s="39"/>
      <c r="AB131" s="1" t="s">
        <v>52</v>
      </c>
    </row>
    <row r="132" spans="1:28" ht="30" customHeight="1" x14ac:dyDescent="0.3">
      <c r="A132" s="13" t="s">
        <v>469</v>
      </c>
      <c r="B132" s="13" t="s">
        <v>468</v>
      </c>
      <c r="C132" s="13" t="s">
        <v>201</v>
      </c>
      <c r="D132" s="37" t="s">
        <v>429</v>
      </c>
      <c r="E132" s="38">
        <v>0</v>
      </c>
      <c r="F132" s="13" t="s">
        <v>52</v>
      </c>
      <c r="G132" s="38">
        <v>0</v>
      </c>
      <c r="H132" s="13" t="s">
        <v>52</v>
      </c>
      <c r="I132" s="38">
        <v>0</v>
      </c>
      <c r="J132" s="13" t="s">
        <v>52</v>
      </c>
      <c r="K132" s="38">
        <v>0</v>
      </c>
      <c r="L132" s="13" t="s">
        <v>52</v>
      </c>
      <c r="M132" s="38">
        <v>50000</v>
      </c>
      <c r="N132" s="13" t="s">
        <v>52</v>
      </c>
      <c r="O132" s="38">
        <f t="shared" si="3"/>
        <v>50000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13" t="s">
        <v>1766</v>
      </c>
      <c r="X132" s="13" t="s">
        <v>52</v>
      </c>
      <c r="Y132" s="1" t="s">
        <v>52</v>
      </c>
      <c r="Z132" s="1" t="s">
        <v>52</v>
      </c>
      <c r="AA132" s="39"/>
      <c r="AB132" s="1" t="s">
        <v>52</v>
      </c>
    </row>
    <row r="133" spans="1:28" ht="30" customHeight="1" x14ac:dyDescent="0.3">
      <c r="A133" s="13" t="s">
        <v>472</v>
      </c>
      <c r="B133" s="13" t="s">
        <v>471</v>
      </c>
      <c r="C133" s="13" t="s">
        <v>201</v>
      </c>
      <c r="D133" s="37" t="s">
        <v>429</v>
      </c>
      <c r="E133" s="38">
        <v>0</v>
      </c>
      <c r="F133" s="13" t="s">
        <v>52</v>
      </c>
      <c r="G133" s="38">
        <v>0</v>
      </c>
      <c r="H133" s="13" t="s">
        <v>52</v>
      </c>
      <c r="I133" s="38">
        <v>0</v>
      </c>
      <c r="J133" s="13" t="s">
        <v>52</v>
      </c>
      <c r="K133" s="38">
        <v>0</v>
      </c>
      <c r="L133" s="13" t="s">
        <v>52</v>
      </c>
      <c r="M133" s="38">
        <v>80000</v>
      </c>
      <c r="N133" s="13" t="s">
        <v>52</v>
      </c>
      <c r="O133" s="38">
        <f t="shared" si="3"/>
        <v>80000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13" t="s">
        <v>1767</v>
      </c>
      <c r="X133" s="13" t="s">
        <v>52</v>
      </c>
      <c r="Y133" s="1" t="s">
        <v>52</v>
      </c>
      <c r="Z133" s="1" t="s">
        <v>52</v>
      </c>
      <c r="AA133" s="39"/>
      <c r="AB133" s="1" t="s">
        <v>52</v>
      </c>
    </row>
    <row r="134" spans="1:28" ht="30" customHeight="1" x14ac:dyDescent="0.3">
      <c r="A134" s="13" t="s">
        <v>475</v>
      </c>
      <c r="B134" s="13" t="s">
        <v>474</v>
      </c>
      <c r="C134" s="13" t="s">
        <v>201</v>
      </c>
      <c r="D134" s="37" t="s">
        <v>429</v>
      </c>
      <c r="E134" s="38">
        <v>0</v>
      </c>
      <c r="F134" s="13" t="s">
        <v>52</v>
      </c>
      <c r="G134" s="38">
        <v>0</v>
      </c>
      <c r="H134" s="13" t="s">
        <v>52</v>
      </c>
      <c r="I134" s="38">
        <v>0</v>
      </c>
      <c r="J134" s="13" t="s">
        <v>52</v>
      </c>
      <c r="K134" s="38">
        <v>0</v>
      </c>
      <c r="L134" s="13" t="s">
        <v>52</v>
      </c>
      <c r="M134" s="38">
        <v>600000</v>
      </c>
      <c r="N134" s="13" t="s">
        <v>52</v>
      </c>
      <c r="O134" s="38">
        <f t="shared" si="3"/>
        <v>600000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13" t="s">
        <v>1768</v>
      </c>
      <c r="X134" s="13" t="s">
        <v>52</v>
      </c>
      <c r="Y134" s="1" t="s">
        <v>52</v>
      </c>
      <c r="Z134" s="1" t="s">
        <v>52</v>
      </c>
      <c r="AA134" s="39"/>
      <c r="AB134" s="1" t="s">
        <v>52</v>
      </c>
    </row>
    <row r="135" spans="1:28" ht="30" customHeight="1" x14ac:dyDescent="0.3">
      <c r="A135" s="13" t="s">
        <v>478</v>
      </c>
      <c r="B135" s="13" t="s">
        <v>477</v>
      </c>
      <c r="C135" s="13" t="s">
        <v>201</v>
      </c>
      <c r="D135" s="37" t="s">
        <v>429</v>
      </c>
      <c r="E135" s="38">
        <v>0</v>
      </c>
      <c r="F135" s="13" t="s">
        <v>52</v>
      </c>
      <c r="G135" s="38">
        <v>0</v>
      </c>
      <c r="H135" s="13" t="s">
        <v>52</v>
      </c>
      <c r="I135" s="38">
        <v>0</v>
      </c>
      <c r="J135" s="13" t="s">
        <v>52</v>
      </c>
      <c r="K135" s="38">
        <v>0</v>
      </c>
      <c r="L135" s="13" t="s">
        <v>52</v>
      </c>
      <c r="M135" s="38">
        <v>20000</v>
      </c>
      <c r="N135" s="13" t="s">
        <v>52</v>
      </c>
      <c r="O135" s="38">
        <f t="shared" si="3"/>
        <v>20000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13" t="s">
        <v>1769</v>
      </c>
      <c r="X135" s="13" t="s">
        <v>52</v>
      </c>
      <c r="Y135" s="1" t="s">
        <v>52</v>
      </c>
      <c r="Z135" s="1" t="s">
        <v>52</v>
      </c>
      <c r="AA135" s="39"/>
      <c r="AB135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15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상진 한</dc:creator>
  <cp:lastModifiedBy>user</cp:lastModifiedBy>
  <cp:lastPrinted>2026-06-11T08:00:38Z</cp:lastPrinted>
  <dcterms:created xsi:type="dcterms:W3CDTF">2026-06-11T07:55:05Z</dcterms:created>
  <dcterms:modified xsi:type="dcterms:W3CDTF">2026-06-16T10:36:51Z</dcterms:modified>
</cp:coreProperties>
</file>