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1. 업무관리\2018년 업무관리\4. 시설-----------\14-2. 보조난방시설 설치공사++++\"/>
    </mc:Choice>
  </mc:AlternateContent>
  <bookViews>
    <workbookView xWindow="15" yWindow="32760" windowWidth="15165" windowHeight="8895" tabRatio="724" firstSheet="1" activeTab="2"/>
  </bookViews>
  <sheets>
    <sheet name="겉표지" sheetId="1" state="hidden" r:id="rId1"/>
    <sheet name="표지" sheetId="2" r:id="rId2"/>
    <sheet name="원가" sheetId="3" r:id="rId3"/>
    <sheet name="총괄표" sheetId="11" r:id="rId4"/>
    <sheet name="내역서" sheetId="10" r:id="rId5"/>
    <sheet name="노임근거" sheetId="8" r:id="rId6"/>
    <sheet name="단위일위대가" sheetId="17" state="hidden" r:id="rId7"/>
    <sheet name="합산자재" sheetId="6" state="hidden" r:id="rId8"/>
    <sheet name="단가조사" sheetId="7" state="hidden" r:id="rId9"/>
    <sheet name="옵션" sheetId="5" state="hidden" r:id="rId10"/>
    <sheet name="사용설명" sheetId="14" state="hidden" r:id="rId11"/>
  </sheets>
  <definedNames>
    <definedName name="_xlnm.Print_Area" localSheetId="0">겉표지!$A$1:$I$49</definedName>
    <definedName name="_xlnm.Print_Area" localSheetId="4">내역서!$A$1:$Q$29</definedName>
    <definedName name="_xlnm.Print_Area" localSheetId="5">노임근거!$A$1:$T$29</definedName>
    <definedName name="_xlnm.Print_Area" localSheetId="2">원가!$A$1:$E$36</definedName>
    <definedName name="_xlnm.Print_Area" localSheetId="3">총괄표!$A$1:$Q$29</definedName>
    <definedName name="_xlnm.Print_Area" localSheetId="1">표지!$A$1:$K$45</definedName>
    <definedName name="_xlnm.Print_Titles" localSheetId="4">내역서!$1:$3</definedName>
    <definedName name="_xlnm.Print_Titles" localSheetId="5">노임근거!$1:$3</definedName>
    <definedName name="_xlnm.Print_Titles" localSheetId="8">단가조사!$1:$3</definedName>
    <definedName name="_xlnm.Print_Titles" localSheetId="3">총괄표!$1:$3</definedName>
    <definedName name="_xlnm.Print_Titles" localSheetId="7">합산자재!$1:$3</definedName>
  </definedNames>
  <calcPr calcId="152511"/>
</workbook>
</file>

<file path=xl/calcChain.xml><?xml version="1.0" encoding="utf-8"?>
<calcChain xmlns="http://schemas.openxmlformats.org/spreadsheetml/2006/main">
  <c r="Q6" i="8" l="1"/>
  <c r="O6" i="8"/>
  <c r="AB6" i="8" s="1"/>
  <c r="H6" i="8"/>
  <c r="I6" i="10"/>
  <c r="P6" i="10" s="1"/>
  <c r="I10" i="10"/>
  <c r="P10" i="10" s="1"/>
  <c r="G13" i="10"/>
  <c r="I9" i="8" l="1"/>
  <c r="O9" i="8" s="1"/>
  <c r="AA9" i="8" s="1"/>
  <c r="G9" i="8"/>
  <c r="I8" i="8"/>
  <c r="O8" i="8" s="1"/>
  <c r="AB8" i="8" s="1"/>
  <c r="G8" i="8"/>
  <c r="I7" i="8"/>
  <c r="G7" i="8"/>
  <c r="I5" i="8"/>
  <c r="O5" i="8" s="1"/>
  <c r="AB5" i="8" s="1"/>
  <c r="G5" i="8"/>
  <c r="L5" i="10"/>
  <c r="M5" i="10"/>
  <c r="N5" i="10" s="1"/>
  <c r="L7" i="10"/>
  <c r="M7" i="10"/>
  <c r="N7" i="10" s="1"/>
  <c r="L8" i="10"/>
  <c r="M8" i="10"/>
  <c r="N8" i="10" s="1"/>
  <c r="L9" i="10"/>
  <c r="M9" i="10"/>
  <c r="N9" i="10" s="1"/>
  <c r="L11" i="10"/>
  <c r="N11" i="10"/>
  <c r="M12" i="10"/>
  <c r="H13" i="10"/>
  <c r="M13" i="10"/>
  <c r="I14" i="10"/>
  <c r="N14" i="10"/>
  <c r="J11" i="8"/>
  <c r="H11" i="8"/>
  <c r="J10" i="8"/>
  <c r="H10" i="8"/>
  <c r="Q5" i="8"/>
  <c r="Q7" i="8"/>
  <c r="Q8" i="8"/>
  <c r="Q9" i="8"/>
  <c r="Q10" i="8"/>
  <c r="Q11" i="8"/>
  <c r="I8" i="6"/>
  <c r="I9" i="6"/>
  <c r="L9" i="6" s="1"/>
  <c r="B25" i="5"/>
  <c r="B24" i="5"/>
  <c r="B23" i="5"/>
  <c r="B22" i="5"/>
  <c r="B21" i="5"/>
  <c r="H7" i="8" l="1"/>
  <c r="L8" i="6"/>
  <c r="O13" i="10"/>
  <c r="O7" i="8"/>
  <c r="AA7" i="8" s="1"/>
  <c r="AA10" i="8" s="1"/>
  <c r="H9" i="8"/>
  <c r="O12" i="10"/>
  <c r="H5" i="8"/>
  <c r="H8" i="8"/>
  <c r="O9" i="10"/>
  <c r="I9" i="10"/>
  <c r="P9" i="10" s="1"/>
  <c r="AB10" i="8"/>
  <c r="I11" i="8"/>
  <c r="O11" i="8" s="1"/>
  <c r="A1" i="1"/>
  <c r="D38" i="1"/>
  <c r="D39" i="1"/>
  <c r="D40" i="1"/>
  <c r="D41" i="1"/>
  <c r="D42" i="1"/>
  <c r="D43" i="1"/>
  <c r="D44" i="1"/>
  <c r="D45" i="1"/>
  <c r="D46" i="1"/>
  <c r="D37" i="1"/>
  <c r="D36" i="1"/>
  <c r="D22" i="1"/>
  <c r="D20" i="1"/>
  <c r="D18" i="1"/>
  <c r="AE3" i="10"/>
  <c r="AD3" i="10"/>
  <c r="D13" i="5"/>
  <c r="F3" i="5"/>
  <c r="D25" i="5"/>
  <c r="D24" i="5"/>
  <c r="D23" i="5"/>
  <c r="D22" i="5"/>
  <c r="D21" i="5"/>
  <c r="D12" i="5"/>
  <c r="D11" i="5"/>
  <c r="K31" i="3"/>
  <c r="K6" i="3"/>
  <c r="K19" i="3"/>
  <c r="K20" i="3"/>
  <c r="K21" i="3"/>
  <c r="K22" i="3"/>
  <c r="K23" i="3"/>
  <c r="K24" i="3"/>
  <c r="K25" i="3"/>
  <c r="K32" i="3"/>
  <c r="K33" i="3"/>
  <c r="K34" i="3"/>
  <c r="N35" i="2"/>
  <c r="N36" i="2"/>
  <c r="N37" i="2"/>
  <c r="N38" i="2"/>
  <c r="N39" i="2"/>
  <c r="H4" i="6" l="1"/>
  <c r="H7" i="6"/>
  <c r="H6" i="6"/>
  <c r="H5" i="6"/>
  <c r="L5" i="6" s="1"/>
  <c r="I10" i="8"/>
  <c r="O10" i="8" s="1"/>
  <c r="J13" i="10"/>
  <c r="L7" i="6" l="1"/>
  <c r="L6" i="6"/>
  <c r="L4" i="6"/>
  <c r="J12" i="10"/>
  <c r="L13" i="10"/>
  <c r="AE13" i="10" s="1"/>
  <c r="I13" i="10"/>
  <c r="N13" i="10"/>
  <c r="I7" i="10" l="1"/>
  <c r="P7" i="10" s="1"/>
  <c r="O7" i="10"/>
  <c r="O5" i="10"/>
  <c r="I5" i="10"/>
  <c r="AC5" i="10"/>
  <c r="AC11" i="10" s="1"/>
  <c r="O8" i="10"/>
  <c r="I8" i="10"/>
  <c r="P8" i="10" s="1"/>
  <c r="I12" i="10"/>
  <c r="P13" i="10"/>
  <c r="P5" i="10" l="1"/>
  <c r="AD11" i="10"/>
  <c r="N12" i="10"/>
  <c r="N29" i="10" s="1"/>
  <c r="M5" i="11" s="1"/>
  <c r="N5" i="11" s="1"/>
  <c r="N29" i="11" s="1"/>
  <c r="D2" i="5" s="1"/>
  <c r="L12" i="10"/>
  <c r="AD15" i="10" s="1"/>
  <c r="I11" i="10" l="1"/>
  <c r="O11" i="10"/>
  <c r="P12" i="10"/>
  <c r="AE12" i="10"/>
  <c r="AE15" i="10" s="1"/>
  <c r="AC15" i="10" s="1"/>
  <c r="L14" i="10" s="1"/>
  <c r="P11" i="10" l="1"/>
  <c r="I29" i="10"/>
  <c r="H5" i="11" s="1"/>
  <c r="I5" i="11" s="1"/>
  <c r="I29" i="11" s="1"/>
  <c r="B2" i="5" s="1"/>
  <c r="F18" i="2" s="1"/>
  <c r="O14" i="10"/>
  <c r="P14" i="10"/>
  <c r="L29" i="10"/>
  <c r="K5" i="11" s="1"/>
  <c r="P29" i="10" l="1"/>
  <c r="D5" i="3"/>
  <c r="D7" i="3" s="1"/>
  <c r="K5" i="3"/>
  <c r="L5" i="11"/>
  <c r="O5" i="11"/>
  <c r="N18" i="2"/>
  <c r="L29" i="11" l="1"/>
  <c r="C2" i="5" s="1"/>
  <c r="P5" i="11"/>
  <c r="P29" i="11" s="1"/>
  <c r="K7" i="3"/>
  <c r="D8" i="3" l="1"/>
  <c r="F19" i="2"/>
  <c r="F2" i="5"/>
  <c r="N25" i="2" l="1"/>
  <c r="N26" i="2"/>
  <c r="F20" i="2"/>
  <c r="N20" i="2" s="1"/>
  <c r="N19" i="2"/>
  <c r="N27" i="2"/>
  <c r="D9" i="3"/>
  <c r="K9" i="3" s="1"/>
  <c r="K17" i="3"/>
  <c r="K8" i="3"/>
  <c r="K14" i="3"/>
  <c r="F21" i="2" l="1"/>
  <c r="F24" i="2" s="1"/>
  <c r="N24" i="2" s="1"/>
  <c r="F22" i="2"/>
  <c r="N22" i="2" s="1"/>
  <c r="K18" i="3"/>
  <c r="K16" i="3"/>
  <c r="N28" i="2"/>
  <c r="D10" i="3"/>
  <c r="D13" i="3" s="1"/>
  <c r="K13" i="3" s="1"/>
  <c r="F23" i="2"/>
  <c r="N23" i="2" s="1"/>
  <c r="N29" i="2"/>
  <c r="N21" i="2" l="1"/>
  <c r="D12" i="3"/>
  <c r="K12" i="3" s="1"/>
  <c r="D11" i="3"/>
  <c r="K10" i="3"/>
  <c r="K15" i="3"/>
  <c r="F30" i="2"/>
  <c r="N30" i="2" l="1"/>
  <c r="F31" i="2"/>
  <c r="N31" i="2" s="1"/>
  <c r="D26" i="3"/>
  <c r="K11" i="3"/>
  <c r="O32" i="2" l="1"/>
  <c r="F32" i="2" s="1"/>
  <c r="N32" i="2" s="1"/>
  <c r="F33" i="2" s="1"/>
  <c r="K26" i="3"/>
  <c r="D27" i="3"/>
  <c r="K27" i="3" s="1"/>
  <c r="F34" i="2" l="1"/>
  <c r="N34" i="2" s="1"/>
  <c r="N33" i="2"/>
  <c r="L28" i="3"/>
  <c r="D28" i="3" s="1"/>
  <c r="K28" i="3" s="1"/>
  <c r="D29" i="3" s="1"/>
  <c r="N40" i="2" l="1"/>
  <c r="F40" i="2" s="1"/>
  <c r="C15" i="2" s="1"/>
  <c r="D30" i="3"/>
  <c r="K30" i="3" s="1"/>
  <c r="K29" i="3"/>
  <c r="K35" i="3" l="1"/>
  <c r="D35" i="3" s="1"/>
</calcChain>
</file>

<file path=xl/sharedStrings.xml><?xml version="1.0" encoding="utf-8"?>
<sst xmlns="http://schemas.openxmlformats.org/spreadsheetml/2006/main" count="521" uniqueCount="283">
  <si>
    <t>내  용</t>
    <phoneticPr fontId="2" type="noConversion"/>
  </si>
  <si>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</si>
  <si>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</si>
  <si>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</si>
  <si>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</si>
  <si>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件    名: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</si>
  <si>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</si>
  <si>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</si>
  <si>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</si>
  <si>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</si>
  <si>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</si>
  <si>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</si>
  <si>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</si>
  <si>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</si>
  <si>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</si>
  <si>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</si>
  <si>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</si>
  <si>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</si>
  <si>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</si>
  <si>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</si>
  <si>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</si>
  <si>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</si>
  <si>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</si>
  <si>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</si>
  <si>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</si>
  <si>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공종코드</t>
    <phoneticPr fontId="2" type="noConversion"/>
  </si>
  <si>
    <t>코드</t>
    <phoneticPr fontId="2" type="noConversion"/>
  </si>
  <si>
    <t>단위</t>
    <phoneticPr fontId="2" type="noConversion"/>
  </si>
  <si>
    <t>물가정보</t>
    <phoneticPr fontId="2" type="noConversion"/>
  </si>
  <si>
    <t>단가</t>
    <phoneticPr fontId="2" type="noConversion"/>
  </si>
  <si>
    <t>공종코드</t>
    <phoneticPr fontId="2" type="noConversion"/>
  </si>
  <si>
    <t>명칭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</si>
  <si>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</si>
  <si>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</si>
  <si>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</si>
  <si>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</si>
  <si>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</si>
  <si>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공량산출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</si>
  <si>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</si>
  <si>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</si>
  <si>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</si>
  <si>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</si>
  <si>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</si>
  <si>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</si>
  <si>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</si>
  <si>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</si>
  <si>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</si>
  <si>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</si>
  <si>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</si>
  <si>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</si>
  <si>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</si>
  <si>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</si>
  <si>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</si>
  <si>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</si>
  <si>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</si>
  <si>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</si>
  <si>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</si>
  <si>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</si>
  <si>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</si>
  <si>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</si>
  <si>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</si>
  <si>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제 출 처:</t>
    <phoneticPr fontId="2" type="noConversion"/>
  </si>
  <si>
    <t>제 출 일:</t>
    <phoneticPr fontId="2" type="noConversion"/>
  </si>
  <si>
    <t>공 사 명:</t>
    <phoneticPr fontId="2" type="noConversion"/>
  </si>
  <si>
    <t>공사금액:</t>
    <phoneticPr fontId="2" type="noConversion"/>
  </si>
  <si>
    <t>금    액</t>
    <phoneticPr fontId="2" type="noConversion"/>
  </si>
  <si>
    <t>비       고</t>
    <phoneticPr fontId="2" type="noConversion"/>
  </si>
  <si>
    <t>提 出 處:</t>
    <phoneticPr fontId="2" type="noConversion"/>
  </si>
  <si>
    <t>提 出 日:</t>
    <phoneticPr fontId="2" type="noConversion"/>
  </si>
  <si>
    <t xml:space="preserve"> 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</si>
  <si>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</si>
  <si>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</si>
  <si>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</si>
  <si>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</si>
  <si>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</si>
  <si>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</si>
  <si>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</si>
  <si>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</si>
  <si>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</si>
  <si>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</si>
  <si>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</si>
  <si>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코드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</si>
  <si>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</si>
  <si>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</si>
  <si>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</si>
  <si>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</si>
  <si>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</si>
  <si>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적용단가</t>
    <phoneticPr fontId="2" type="noConversion"/>
  </si>
  <si>
    <t>PAGE</t>
    <phoneticPr fontId="2" type="noConversion"/>
  </si>
  <si>
    <t>PAGE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</si>
  <si>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</si>
  <si>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</si>
  <si>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</si>
  <si>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</si>
  <si>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</si>
  <si>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</si>
  <si>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</si>
  <si>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</si>
  <si>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</si>
  <si>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</si>
  <si>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</si>
  <si>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</si>
  <si>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</si>
  <si>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</si>
  <si>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</si>
  <si>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</si>
  <si>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</si>
  <si>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 xml:space="preserve"> </t>
    <phoneticPr fontId="2" type="noConversion"/>
  </si>
  <si>
    <t>요율</t>
    <phoneticPr fontId="2" type="noConversion"/>
  </si>
  <si>
    <t>금액</t>
    <phoneticPr fontId="2" type="noConversion"/>
  </si>
  <si>
    <t>금액</t>
    <phoneticPr fontId="2" type="noConversion"/>
  </si>
  <si>
    <t>요율</t>
    <phoneticPr fontId="2" type="noConversion"/>
  </si>
  <si>
    <t>수량</t>
    <phoneticPr fontId="2" type="noConversion"/>
  </si>
  <si>
    <t>끝자리 맞추기</t>
    <phoneticPr fontId="2" type="noConversion"/>
  </si>
  <si>
    <t>이윤</t>
    <phoneticPr fontId="2" type="noConversion"/>
  </si>
  <si>
    <t>끝자리맞추기</t>
    <phoneticPr fontId="2" type="noConversion"/>
  </si>
  <si>
    <t>공사명:</t>
    <phoneticPr fontId="2" type="noConversion"/>
  </si>
  <si>
    <t xml:space="preserve"> </t>
    <phoneticPr fontId="2" type="noConversion"/>
  </si>
  <si>
    <t>단 위 단 가 산 출</t>
    <phoneticPr fontId="2" type="noConversion"/>
  </si>
  <si>
    <t>단가</t>
    <phoneticPr fontId="2" type="noConversion"/>
  </si>
  <si>
    <t>단위계</t>
    <phoneticPr fontId="2" type="noConversion"/>
  </si>
  <si>
    <t>단위단가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</si>
  <si>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</si>
  <si>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</si>
  <si>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</si>
  <si>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</si>
  <si>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</si>
  <si>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</si>
  <si>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</si>
  <si>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</si>
  <si>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</si>
  <si>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</si>
  <si>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</si>
  <si>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</si>
  <si>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</si>
  <si>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</si>
  <si>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</si>
  <si>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</si>
  <si>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</si>
  <si>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</si>
  <si>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</si>
  <si>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</si>
  <si>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</si>
  <si>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견적가로형식-1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</si>
  <si>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</si>
  <si>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</si>
  <si>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</si>
  <si>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</si>
  <si>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비고</t>
    <phoneticPr fontId="2" type="noConversion"/>
  </si>
  <si>
    <t>단가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</si>
  <si>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</si>
  <si>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</si>
  <si>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</si>
  <si>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</si>
  <si>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</si>
  <si>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</si>
  <si>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</si>
  <si>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</si>
  <si>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</si>
  <si>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</si>
  <si>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</si>
  <si>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</si>
  <si>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거래가격</t>
    <phoneticPr fontId="2" type="noConversion"/>
  </si>
  <si>
    <t>조사단가1</t>
    <phoneticPr fontId="2" type="noConversion"/>
  </si>
  <si>
    <t>조사단가2</t>
    <phoneticPr fontId="2" type="noConversion"/>
  </si>
  <si>
    <t>연속견적가로형식</t>
  </si>
  <si>
    <t>시설단가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</si>
  <si>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</si>
  <si>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</si>
  <si>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</si>
  <si>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</si>
  <si>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일위대가가 안 나왔나요!</t>
    <phoneticPr fontId="2" type="noConversion"/>
  </si>
  <si>
    <t>일위대가를 나오게 하는 방법</t>
    <phoneticPr fontId="2" type="noConversion"/>
  </si>
  <si>
    <t>1. 자료사전에서 데이터를 입력할 때 일위대가 데이터를 입력합니다.</t>
    <phoneticPr fontId="2" type="noConversion"/>
  </si>
  <si>
    <t>※ 견적 또는 산출내역서에서 Tab키 두번 누른 대제목으로 자료찾기 화면의 일부 모습입니다.</t>
    <phoneticPr fontId="2" type="noConversion"/>
  </si>
  <si>
    <t xml:space="preserve">    좌측 첫번째 박스 하단의 일위대가를 선택하면 데이터의 일부가 일위대가로 만들어져 있습니다.</t>
    <phoneticPr fontId="2" type="noConversion"/>
  </si>
  <si>
    <t>2. 관공서에서는 단일 자재 등도 모두 일위대가로 만들어야 하는 경우가 있습니다.</t>
    <phoneticPr fontId="2" type="noConversion"/>
  </si>
  <si>
    <t>※ 이런 경우엔 완성된 견적 내용을 한꺼번에 일위대가로 만드는 기능을 사용하시면 됩니다.</t>
    <phoneticPr fontId="2" type="noConversion"/>
  </si>
  <si>
    <r>
      <t xml:space="preserve">프로그램 화면 우측 상단 </t>
    </r>
    <r>
      <rPr>
        <b/>
        <sz val="11"/>
        <rFont val="돋움"/>
        <family val="3"/>
        <charset val="129"/>
      </rPr>
      <t>[사용설명서]</t>
    </r>
    <r>
      <rPr>
        <sz val="11"/>
        <rFont val="돋움"/>
        <family val="3"/>
        <charset val="129"/>
      </rPr>
      <t xml:space="preserve"> 버튼을 눌러 도움말 서비스의 일위대가-</t>
    </r>
    <r>
      <rPr>
        <b/>
        <sz val="11"/>
        <rFont val="돋움"/>
        <family val="3"/>
        <charset val="129"/>
      </rPr>
      <t>일위_108</t>
    </r>
    <r>
      <rPr>
        <sz val="11"/>
        <rFont val="돋움"/>
        <family val="3"/>
        <charset val="129"/>
      </rPr>
      <t>번을 보세요!</t>
    </r>
    <phoneticPr fontId="2" type="noConversion"/>
  </si>
  <si>
    <t>※ 단일자재 전부를 일위대가로 만드는 과정이 동영상으로도 제작되어 있습니다.</t>
    <phoneticPr fontId="2" type="noConversion"/>
  </si>
  <si>
    <t>동영상은 이지테크 프르그램 상단 도움말 &gt; 교육용 동영상 &gt; XML파일 만들기를 보세요</t>
    <phoneticPr fontId="2" type="noConversion"/>
  </si>
  <si>
    <t>동영상 바로보기</t>
    <phoneticPr fontId="2" type="noConversion"/>
  </si>
  <si>
    <t>1. 전기공사</t>
  </si>
  <si>
    <t>물가자료</t>
    <phoneticPr fontId="2" type="noConversion"/>
  </si>
  <si>
    <t>[ 국립생태원 온실식물부 전력증설공사 ] - 단가조사서</t>
    <phoneticPr fontId="2" type="noConversion"/>
  </si>
  <si>
    <t>2612162920683893</t>
  </si>
  <si>
    <t>폴리에틸렌 난연케이블</t>
  </si>
  <si>
    <t>0.6/1kv F-CV 1C×150㎟</t>
  </si>
  <si>
    <t>M</t>
  </si>
  <si>
    <t>961</t>
  </si>
  <si>
    <t>690</t>
  </si>
  <si>
    <t>3912110120178369</t>
  </si>
  <si>
    <t>분전함</t>
  </si>
  <si>
    <t>SUS문짝, 매입, 800x1850</t>
  </si>
  <si>
    <t>면</t>
  </si>
  <si>
    <t>3912161620167063</t>
  </si>
  <si>
    <t>배선용차단기</t>
  </si>
  <si>
    <t>4P 225AF 225AT</t>
  </si>
  <si>
    <t>EA</t>
  </si>
  <si>
    <t>1039</t>
  </si>
  <si>
    <t>768771~</t>
  </si>
  <si>
    <t>3912143210033793</t>
  </si>
  <si>
    <t>러그단자</t>
  </si>
  <si>
    <t>동관단자 1 HOLE 150 ㎟</t>
  </si>
  <si>
    <t>개</t>
  </si>
  <si>
    <t>986</t>
  </si>
  <si>
    <t>722</t>
  </si>
  <si>
    <t>L001010101000075</t>
  </si>
  <si>
    <t>노 무 비</t>
  </si>
  <si>
    <t>내선전공</t>
  </si>
  <si>
    <t>인</t>
  </si>
  <si>
    <t>L001010101000078</t>
  </si>
  <si>
    <t>저압케이블전공</t>
  </si>
  <si>
    <t>33</t>
  </si>
  <si>
    <t>[ 국립생태원 온실식물부 전력증설공사 ] - 합산자재목록</t>
  </si>
  <si>
    <t>E1450287514</t>
  </si>
  <si>
    <t>61100338110</t>
  </si>
  <si>
    <t>MM300015805</t>
  </si>
  <si>
    <t>E9400177008</t>
  </si>
  <si>
    <t>56900017016</t>
  </si>
  <si>
    <t>56900017076</t>
  </si>
  <si>
    <t>29</t>
  </si>
  <si>
    <t>[ 국립생태원 온실식물부 전력증설공사 ] - 노임 산출근거(2018년 하반기 노임)</t>
    <phoneticPr fontId="2" type="noConversion"/>
  </si>
  <si>
    <t>내선전공</t>
    <phoneticPr fontId="2" type="noConversion"/>
  </si>
  <si>
    <t>저압케이블전공</t>
    <phoneticPr fontId="2" type="noConversion"/>
  </si>
  <si>
    <t>01</t>
  </si>
  <si>
    <t>전기5-11</t>
  </si>
  <si>
    <t>전기5-19</t>
  </si>
  <si>
    <t>전기4-37</t>
  </si>
  <si>
    <t>전기5-4</t>
  </si>
  <si>
    <t>노임계</t>
  </si>
  <si>
    <t>1.전기공사</t>
  </si>
  <si>
    <t>공종줄</t>
    <phoneticPr fontId="2" type="noConversion"/>
  </si>
  <si>
    <t>[ 국립생태원 온실식물부 전력증설공사 ]</t>
  </si>
  <si>
    <t>A0100000000</t>
  </si>
  <si>
    <t>RENT000000000003</t>
  </si>
  <si>
    <t>[ 소모 잡자재 ]</t>
  </si>
  <si>
    <t>전선, 전선관의 2 %</t>
  </si>
  <si>
    <t>식</t>
  </si>
  <si>
    <t>A0300000000</t>
  </si>
  <si>
    <t>RENT000000000006</t>
  </si>
  <si>
    <t>[ 공 구 손 료 ]</t>
  </si>
  <si>
    <t>노무비의 3 %</t>
  </si>
  <si>
    <t>합계줄</t>
  </si>
  <si>
    <t>( 합       계 )</t>
  </si>
  <si>
    <t>Total</t>
  </si>
  <si>
    <t>국립생태원 온실식물부 전력증설공사</t>
  </si>
  <si>
    <t>아래와 같이 見積書를 제출합니다.</t>
    <phoneticPr fontId="2" type="noConversion"/>
  </si>
  <si>
    <t>2018년 10월 31일</t>
    <phoneticPr fontId="2" type="noConversion"/>
  </si>
  <si>
    <t>국립생태원 온실식물부 전력증설공사</t>
    <phoneticPr fontId="2" type="noConversion"/>
  </si>
  <si>
    <t>재    료    비</t>
    <phoneticPr fontId="2" type="noConversion"/>
  </si>
  <si>
    <t>식</t>
    <phoneticPr fontId="2" type="noConversion"/>
  </si>
  <si>
    <t>노    무    비</t>
    <phoneticPr fontId="2" type="noConversion"/>
  </si>
  <si>
    <t>간 접 노 무 비</t>
    <phoneticPr fontId="2" type="noConversion"/>
  </si>
  <si>
    <t>(직접 노무비) * 7.9 %</t>
  </si>
  <si>
    <t>( 소      계 )</t>
    <phoneticPr fontId="2" type="noConversion"/>
  </si>
  <si>
    <t>산 재 보 험 료</t>
    <phoneticPr fontId="2" type="noConversion"/>
  </si>
  <si>
    <t>(노무비) * 4.05 %</t>
  </si>
  <si>
    <t>고 용 보 험 료</t>
    <phoneticPr fontId="2" type="noConversion"/>
  </si>
  <si>
    <t>(노무비) * 0.87 %</t>
  </si>
  <si>
    <t>기  타  경  비</t>
    <phoneticPr fontId="2" type="noConversion"/>
  </si>
  <si>
    <t>(재료+노무) * 5.5 %</t>
  </si>
  <si>
    <t>일 반 관 리 비</t>
    <phoneticPr fontId="2" type="noConversion"/>
  </si>
  <si>
    <t>이          윤</t>
    <phoneticPr fontId="2" type="noConversion"/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</si>
  <si>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</si>
  <si>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</si>
  <si>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</si>
  <si>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직 접 재 료 비</t>
    <phoneticPr fontId="2" type="noConversion"/>
  </si>
  <si>
    <t>간 접 재 료 비</t>
    <phoneticPr fontId="2" type="noConversion"/>
  </si>
  <si>
    <t>직 접 노 무 비</t>
    <phoneticPr fontId="2" type="noConversion"/>
  </si>
  <si>
    <t>본 파일은 이지테크에서 2번 옵션으로 만들었습니다.</t>
  </si>
  <si>
    <t>연강, 자립형</t>
    <phoneticPr fontId="2" type="noConversion"/>
  </si>
  <si>
    <t>차단기 포함</t>
    <phoneticPr fontId="2" type="noConversion"/>
  </si>
  <si>
    <t>국립생태원       貴下</t>
    <phoneticPr fontId="2" type="noConversion"/>
  </si>
  <si>
    <t>견 적 서</t>
    <phoneticPr fontId="2" type="noConversion"/>
  </si>
  <si>
    <t>연강 자립형</t>
    <phoneticPr fontId="2" type="noConversion"/>
  </si>
  <si>
    <t>0.6/1kv F-CV 4C×6㎟</t>
    <phoneticPr fontId="2" type="noConversion"/>
  </si>
  <si>
    <t xml:space="preserve">연강, </t>
    <phoneticPr fontId="2" type="noConversion"/>
  </si>
  <si>
    <t>면</t>
    <phoneticPr fontId="2" type="noConversion"/>
  </si>
  <si>
    <t>0.6/1kv F-CV 4C×6㎟</t>
  </si>
  <si>
    <t>전기5-13</t>
  </si>
  <si>
    <t>(재료+노무+경비) * 6 %</t>
    <phoneticPr fontId="2" type="noConversion"/>
  </si>
  <si>
    <t>(노무+경비+일반관리비) * 15 %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</si>
</sst>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#"/>
    <numFmt numFmtId="178" formatCode="#,###;\-#,###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b/>
      <sz val="18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theme="10"/>
      <name val="돋움"/>
      <family val="3"/>
      <charset val="129"/>
    </font>
    <font>
      <sz val="24"/>
      <name val="돋움"/>
      <family val="3"/>
      <charset val="129"/>
    </font>
    <font>
      <b/>
      <u/>
      <sz val="11"/>
      <color rgb="FFFF0000"/>
      <name val="돋움"/>
      <family val="3"/>
      <charset val="129"/>
    </font>
    <font>
      <sz val="1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89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right"/>
    </xf>
    <xf numFmtId="0" fontId="3" fillId="0" borderId="0" xfId="0" applyFont="1" applyAlignment="1"/>
    <xf numFmtId="49" fontId="3" fillId="0" borderId="1" xfId="0" applyNumberFormat="1" applyFont="1" applyBorder="1" applyAlignment="1"/>
    <xf numFmtId="49" fontId="3" fillId="0" borderId="0" xfId="0" applyNumberFormat="1" applyFont="1" applyAlignment="1"/>
    <xf numFmtId="49" fontId="3" fillId="0" borderId="0" xfId="0" applyNumberFormat="1" applyFont="1" applyAlignment="1" applyProtection="1"/>
    <xf numFmtId="0" fontId="3" fillId="0" borderId="0" xfId="0" applyNumberFormat="1" applyFont="1" applyAlignme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NumberFormat="1" applyFont="1" applyAlignment="1">
      <alignment horizontal="center" vertical="center"/>
    </xf>
    <xf numFmtId="0" fontId="3" fillId="0" borderId="0" xfId="0" applyFont="1" applyBorder="1"/>
    <xf numFmtId="49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vertical="center"/>
    </xf>
    <xf numFmtId="0" fontId="7" fillId="0" borderId="0" xfId="0" applyFont="1" applyAlignment="1">
      <alignment horizontal="distributed" shrinkToFi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distributed" shrinkToFit="1"/>
    </xf>
    <xf numFmtId="49" fontId="3" fillId="0" borderId="0" xfId="0" applyNumberFormat="1" applyFont="1" applyAlignment="1">
      <alignment vertical="center"/>
    </xf>
    <xf numFmtId="0" fontId="3" fillId="0" borderId="0" xfId="0" applyNumberFormat="1" applyFont="1"/>
    <xf numFmtId="0" fontId="3" fillId="0" borderId="3" xfId="0" applyNumberFormat="1" applyFont="1" applyBorder="1"/>
    <xf numFmtId="0" fontId="3" fillId="0" borderId="1" xfId="0" applyNumberFormat="1" applyFont="1" applyBorder="1"/>
    <xf numFmtId="0" fontId="3" fillId="0" borderId="1" xfId="0" applyNumberFormat="1" applyFont="1" applyBorder="1" applyAlignment="1"/>
    <xf numFmtId="0" fontId="3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9" fontId="1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177" fontId="3" fillId="0" borderId="1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/>
    <xf numFmtId="178" fontId="3" fillId="0" borderId="4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/>
    <xf numFmtId="178" fontId="3" fillId="0" borderId="1" xfId="0" applyNumberFormat="1" applyFont="1" applyBorder="1" applyAlignment="1"/>
    <xf numFmtId="178" fontId="3" fillId="0" borderId="0" xfId="0" applyNumberFormat="1" applyFont="1"/>
    <xf numFmtId="178" fontId="3" fillId="0" borderId="1" xfId="0" applyNumberFormat="1" applyFont="1" applyBorder="1"/>
    <xf numFmtId="178" fontId="3" fillId="0" borderId="0" xfId="0" applyNumberFormat="1" applyFont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/>
    </xf>
    <xf numFmtId="178" fontId="3" fillId="0" borderId="0" xfId="0" applyNumberFormat="1" applyFont="1" applyAlignment="1">
      <alignment vertical="center"/>
    </xf>
    <xf numFmtId="178" fontId="3" fillId="0" borderId="3" xfId="0" applyNumberFormat="1" applyFont="1" applyBorder="1" applyAlignment="1">
      <alignment vertical="center"/>
    </xf>
    <xf numFmtId="178" fontId="3" fillId="0" borderId="1" xfId="0" applyNumberFormat="1" applyFont="1" applyBorder="1" applyAlignment="1">
      <alignment vertical="center"/>
    </xf>
    <xf numFmtId="178" fontId="3" fillId="0" borderId="11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3" borderId="12" xfId="0" applyNumberFormat="1" applyFont="1" applyFill="1" applyBorder="1" applyAlignment="1">
      <alignment horizontal="left"/>
    </xf>
    <xf numFmtId="0" fontId="3" fillId="3" borderId="4" xfId="0" applyNumberFormat="1" applyFont="1" applyFill="1" applyBorder="1" applyAlignment="1">
      <alignment horizontal="center"/>
    </xf>
    <xf numFmtId="0" fontId="3" fillId="3" borderId="5" xfId="0" applyNumberFormat="1" applyFont="1" applyFill="1" applyBorder="1" applyAlignment="1">
      <alignment horizontal="center"/>
    </xf>
    <xf numFmtId="0" fontId="3" fillId="0" borderId="2" xfId="0" applyNumberFormat="1" applyFont="1" applyBorder="1"/>
    <xf numFmtId="178" fontId="3" fillId="0" borderId="2" xfId="0" applyNumberFormat="1" applyFont="1" applyBorder="1" applyAlignment="1"/>
    <xf numFmtId="49" fontId="3" fillId="0" borderId="1" xfId="0" applyNumberFormat="1" applyFont="1" applyBorder="1"/>
    <xf numFmtId="178" fontId="0" fillId="0" borderId="0" xfId="0" applyNumberFormat="1" applyBorder="1" applyAlignment="1"/>
    <xf numFmtId="0" fontId="13" fillId="3" borderId="1" xfId="0" applyFont="1" applyFill="1" applyBorder="1"/>
    <xf numFmtId="49" fontId="3" fillId="0" borderId="0" xfId="0" applyNumberFormat="1" applyFont="1" applyAlignment="1" applyProtection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49" fontId="3" fillId="0" borderId="1" xfId="0" applyNumberFormat="1" applyFont="1" applyBorder="1" applyAlignment="1">
      <alignment shrinkToFit="1"/>
    </xf>
    <xf numFmtId="178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8" fontId="3" fillId="0" borderId="1" xfId="1" applyNumberFormat="1" applyFont="1" applyBorder="1"/>
    <xf numFmtId="0" fontId="3" fillId="0" borderId="1" xfId="0" applyFont="1" applyBorder="1" applyAlignment="1"/>
    <xf numFmtId="177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77" fontId="3" fillId="0" borderId="0" xfId="0" applyNumberFormat="1" applyFont="1" applyAlignment="1"/>
    <xf numFmtId="0" fontId="15" fillId="0" borderId="0" xfId="2" applyAlignment="1" applyProtection="1"/>
    <xf numFmtId="0" fontId="15" fillId="0" borderId="0" xfId="2" applyAlignment="1" applyProtection="1">
      <alignment horizontal="left"/>
    </xf>
    <xf numFmtId="49" fontId="3" fillId="0" borderId="0" xfId="0" applyNumberFormat="1" applyFont="1" applyAlignment="1"/>
    <xf numFmtId="0" fontId="3" fillId="0" borderId="1" xfId="0" applyFont="1" applyBorder="1" applyAlignment="1">
      <alignment horizontal="center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0" fontId="6" fillId="0" borderId="0" xfId="0" applyFont="1" applyAlignment="1">
      <alignment horizontal="center"/>
    </xf>
    <xf numFmtId="0" fontId="3" fillId="0" borderId="0" xfId="0" applyFont="1" applyBorder="1" applyAlignment="1"/>
    <xf numFmtId="0" fontId="3" fillId="0" borderId="0" xfId="0" applyNumberFormat="1" applyFont="1" applyBorder="1" applyAlignment="1">
      <alignment horizontal="left"/>
    </xf>
    <xf numFmtId="49" fontId="8" fillId="0" borderId="0" xfId="0" applyNumberFormat="1" applyFont="1" applyAlignment="1">
      <alignment horizontal="distributed"/>
    </xf>
    <xf numFmtId="0" fontId="8" fillId="0" borderId="0" xfId="0" applyNumberFormat="1" applyFont="1" applyAlignment="1">
      <alignment horizontal="distributed"/>
    </xf>
    <xf numFmtId="49" fontId="3" fillId="0" borderId="31" xfId="0" applyNumberFormat="1" applyFont="1" applyBorder="1" applyAlignment="1">
      <alignment horizontal="left" vertical="center"/>
    </xf>
    <xf numFmtId="49" fontId="3" fillId="0" borderId="32" xfId="0" applyNumberFormat="1" applyFont="1" applyBorder="1" applyAlignment="1">
      <alignment horizontal="left" vertical="center"/>
    </xf>
    <xf numFmtId="49" fontId="3" fillId="0" borderId="33" xfId="0" applyNumberFormat="1" applyFont="1" applyBorder="1" applyAlignment="1">
      <alignment horizontal="left" vertical="center" indent="1"/>
    </xf>
    <xf numFmtId="49" fontId="3" fillId="0" borderId="14" xfId="0" applyNumberFormat="1" applyFont="1" applyBorder="1" applyAlignment="1">
      <alignment horizontal="left" vertical="center" indent="1"/>
    </xf>
    <xf numFmtId="49" fontId="3" fillId="0" borderId="34" xfId="0" applyNumberFormat="1" applyFont="1" applyBorder="1" applyAlignment="1">
      <alignment horizontal="left" vertical="center" indent="1"/>
    </xf>
    <xf numFmtId="49" fontId="3" fillId="0" borderId="29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178" fontId="3" fillId="0" borderId="23" xfId="0" applyNumberFormat="1" applyFont="1" applyBorder="1" applyAlignment="1">
      <alignment vertical="center"/>
    </xf>
    <xf numFmtId="178" fontId="3" fillId="0" borderId="30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23" xfId="0" applyNumberFormat="1" applyFont="1" applyBorder="1" applyAlignment="1">
      <alignment horizontal="left" vertical="center"/>
    </xf>
    <xf numFmtId="49" fontId="3" fillId="0" borderId="24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 indent="1"/>
    </xf>
    <xf numFmtId="49" fontId="3" fillId="0" borderId="25" xfId="0" applyNumberFormat="1" applyFont="1" applyBorder="1" applyAlignment="1">
      <alignment horizontal="left" vertical="center" indent="1"/>
    </xf>
    <xf numFmtId="49" fontId="3" fillId="0" borderId="26" xfId="0" applyNumberFormat="1" applyFont="1" applyBorder="1" applyAlignment="1">
      <alignment horizontal="left" vertical="center" indent="1"/>
    </xf>
    <xf numFmtId="49" fontId="3" fillId="0" borderId="27" xfId="0" applyNumberFormat="1" applyFont="1" applyBorder="1" applyAlignment="1">
      <alignment horizontal="left" vertical="center" indent="1"/>
    </xf>
    <xf numFmtId="49" fontId="3" fillId="0" borderId="0" xfId="0" applyNumberFormat="1" applyFont="1" applyBorder="1" applyAlignment="1">
      <alignment horizontal="left" vertical="center" indent="1"/>
    </xf>
    <xf numFmtId="49" fontId="3" fillId="0" borderId="28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21" xfId="0" applyNumberFormat="1" applyFont="1" applyBorder="1" applyAlignment="1">
      <alignment horizontal="left" vertical="center"/>
    </xf>
    <xf numFmtId="49" fontId="3" fillId="0" borderId="22" xfId="0" applyNumberFormat="1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8" fontId="3" fillId="0" borderId="35" xfId="0" applyNumberFormat="1" applyFont="1" applyBorder="1" applyAlignment="1">
      <alignment vertical="center"/>
    </xf>
    <xf numFmtId="178" fontId="3" fillId="0" borderId="36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37" xfId="0" applyNumberFormat="1" applyFont="1" applyBorder="1" applyAlignment="1">
      <alignment horizontal="left" vertical="center" indent="2"/>
    </xf>
    <xf numFmtId="49" fontId="3" fillId="0" borderId="3" xfId="0" applyNumberFormat="1" applyFont="1" applyBorder="1" applyAlignment="1">
      <alignment horizontal="left" vertical="center" indent="2"/>
    </xf>
    <xf numFmtId="0" fontId="10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right" vertical="center"/>
    </xf>
    <xf numFmtId="49" fontId="3" fillId="0" borderId="38" xfId="0" applyNumberFormat="1" applyFont="1" applyBorder="1" applyAlignment="1">
      <alignment horizontal="left" vertical="center" indent="2"/>
    </xf>
    <xf numFmtId="49" fontId="3" fillId="0" borderId="11" xfId="0" applyNumberFormat="1" applyFont="1" applyBorder="1" applyAlignment="1">
      <alignment horizontal="left" vertical="center" indent="2"/>
    </xf>
    <xf numFmtId="49" fontId="3" fillId="0" borderId="23" xfId="0" applyNumberFormat="1" applyFont="1" applyBorder="1" applyAlignment="1"/>
    <xf numFmtId="0" fontId="0" fillId="0" borderId="31" xfId="0" applyBorder="1" applyAlignment="1"/>
    <xf numFmtId="0" fontId="0" fillId="0" borderId="30" xfId="0" applyBorder="1" applyAlignment="1"/>
    <xf numFmtId="178" fontId="3" fillId="0" borderId="1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/>
    <xf numFmtId="49" fontId="0" fillId="0" borderId="19" xfId="0" applyNumberFormat="1" applyBorder="1" applyAlignme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0" borderId="0" xfId="0" applyNumberFormat="1" applyFont="1" applyBorder="1" applyAlignment="1">
      <alignment horizontal="left" indent="1"/>
    </xf>
    <xf numFmtId="0" fontId="0" fillId="0" borderId="0" xfId="0" applyBorder="1" applyAlignme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16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7" fillId="0" borderId="39" xfId="2" applyFont="1" applyBorder="1" applyAlignment="1">
      <alignment horizontal="center" vertical="center"/>
    </xf>
    <xf numFmtId="0" fontId="17" fillId="0" borderId="40" xfId="2" applyFont="1" applyBorder="1" applyAlignment="1">
      <alignment horizontal="center" vertical="center"/>
    </xf>
    <xf numFmtId="0" fontId="0" fillId="0" borderId="1" xfId="0" applyBorder="1" applyAlignment="1"/>
    <xf numFmtId="178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1"/>
    </xf>
    <xf numFmtId="49" fontId="0" fillId="0" borderId="1" xfId="0" applyNumberFormat="1" applyBorder="1" applyAlignment="1"/>
    <xf numFmtId="0" fontId="0" fillId="0" borderId="1" xfId="0" applyBorder="1" applyAlignment="1">
      <alignment horizontal="center"/>
    </xf>
    <xf numFmtId="49" fontId="3" fillId="0" borderId="0" xfId="0" applyNumberFormat="1" applyFon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3" fillId="0" borderId="0" xfId="0" applyNumberFormat="1" applyFont="1" applyBorder="1" applyAlignment="1">
      <alignment horizontal="left" indent="1"/>
    </xf>
    <xf numFmtId="0" fontId="14" fillId="4" borderId="13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053" name="Line 5">
          <a:extLst>
            <a:ext uri="{FF2B5EF4-FFF2-40B4-BE49-F238E27FC236}">
              <a16:creationId xmlns="" xmlns:a16="http://schemas.microsoft.com/office/drawing/2014/main" id="{CC7D7CCB-136E-4A24-9549-53546E493F08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1033" name="Line 9">
          <a:extLst>
            <a:ext uri="{FF2B5EF4-FFF2-40B4-BE49-F238E27FC236}">
              <a16:creationId xmlns="" xmlns:a16="http://schemas.microsoft.com/office/drawing/2014/main" id="{569E9C65-044D-4306-A6DD-84597E94C562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1034" name="Line 10">
          <a:extLst>
            <a:ext uri="{FF2B5EF4-FFF2-40B4-BE49-F238E27FC236}">
              <a16:creationId xmlns="" xmlns:a16="http://schemas.microsoft.com/office/drawing/2014/main" id="{AD4F367A-AB65-4ED4-BED5-4534FA735AB5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1035" name="Line 11">
          <a:extLst>
            <a:ext uri="{FF2B5EF4-FFF2-40B4-BE49-F238E27FC236}">
              <a16:creationId xmlns="" xmlns:a16="http://schemas.microsoft.com/office/drawing/2014/main" id="{3D7842D3-0400-4735-BC81-98CAB274E292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1037" name="Line 13">
          <a:extLst>
            <a:ext uri="{FF2B5EF4-FFF2-40B4-BE49-F238E27FC236}">
              <a16:creationId xmlns="" xmlns:a16="http://schemas.microsoft.com/office/drawing/2014/main" id="{759E76A0-0A2A-4DE1-BD7B-C0F525A882E4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1038" name="Line 14">
          <a:extLst>
            <a:ext uri="{FF2B5EF4-FFF2-40B4-BE49-F238E27FC236}">
              <a16:creationId xmlns="" xmlns:a16="http://schemas.microsoft.com/office/drawing/2014/main" id="{B1DD40BF-CE0C-4222-8FE4-869BF224667C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1039" name="Line 15">
          <a:extLst>
            <a:ext uri="{FF2B5EF4-FFF2-40B4-BE49-F238E27FC236}">
              <a16:creationId xmlns="" xmlns:a16="http://schemas.microsoft.com/office/drawing/2014/main" id="{D41BC216-3769-4830-8791-E46B7DBAAAB4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1060" name="Picture 36">
          <a:extLst>
            <a:ext uri="{FF2B5EF4-FFF2-40B4-BE49-F238E27FC236}">
              <a16:creationId xmlns="" xmlns:a16="http://schemas.microsoft.com/office/drawing/2014/main" id="{AA809F61-80F6-47A1-B8AE-F4AAACE3C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1067" name="Picture 43">
          <a:extLst>
            <a:ext uri="{FF2B5EF4-FFF2-40B4-BE49-F238E27FC236}">
              <a16:creationId xmlns="" xmlns:a16="http://schemas.microsoft.com/office/drawing/2014/main" id="{95FD3F92-2EAF-4C62-8B6A-7E6EE4EE5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</xdr:colOff>
      <xdr:row>0</xdr:row>
      <xdr:rowOff>57150</xdr:rowOff>
    </xdr:from>
    <xdr:to>
      <xdr:col>21</xdr:col>
      <xdr:colOff>476250</xdr:colOff>
      <xdr:row>30</xdr:row>
      <xdr:rowOff>123825</xdr:rowOff>
    </xdr:to>
    <xdr:pic>
      <xdr:nvPicPr>
        <xdr:cNvPr id="1073" name="Picture 49">
          <a:extLst>
            <a:ext uri="{FF2B5EF4-FFF2-40B4-BE49-F238E27FC236}">
              <a16:creationId xmlns="" xmlns:a16="http://schemas.microsoft.com/office/drawing/2014/main" id="{6720A277-65E8-4C92-978C-19C35D3E3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57150"/>
          <a:ext cx="4276725" cy="48672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=""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257175</xdr:colOff>
      <xdr:row>0</xdr:row>
      <xdr:rowOff>38100</xdr:rowOff>
    </xdr:from>
    <xdr:to>
      <xdr:col>12</xdr:col>
      <xdr:colOff>904875</xdr:colOff>
      <xdr:row>2</xdr:row>
      <xdr:rowOff>28575</xdr:rowOff>
    </xdr:to>
    <xdr:pic>
      <xdr:nvPicPr>
        <xdr:cNvPr id="4100" name="Picture 4">
          <a:extLst>
            <a:ext uri="{FF2B5EF4-FFF2-40B4-BE49-F238E27FC236}">
              <a16:creationId xmlns="" xmlns:a16="http://schemas.microsoft.com/office/drawing/2014/main" id="{C94B084C-A944-41A4-9C6D-0FD8B23BA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3275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57150</xdr:colOff>
      <xdr:row>7</xdr:row>
      <xdr:rowOff>47625</xdr:rowOff>
    </xdr:from>
    <xdr:to>
      <xdr:col>18</xdr:col>
      <xdr:colOff>523875</xdr:colOff>
      <xdr:row>35</xdr:row>
      <xdr:rowOff>114300</xdr:rowOff>
    </xdr:to>
    <xdr:pic>
      <xdr:nvPicPr>
        <xdr:cNvPr id="4101" name="Picture 5">
          <a:extLst>
            <a:ext uri="{FF2B5EF4-FFF2-40B4-BE49-F238E27FC236}">
              <a16:creationId xmlns="" xmlns:a16="http://schemas.microsoft.com/office/drawing/2014/main" id="{302A88B2-FE65-4975-AE6F-296E741B8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0" y="1781175"/>
          <a:ext cx="4276725" cy="48672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0</xdr:row>
      <xdr:rowOff>76200</xdr:rowOff>
    </xdr:from>
    <xdr:to>
      <xdr:col>18</xdr:col>
      <xdr:colOff>485775</xdr:colOff>
      <xdr:row>6</xdr:row>
      <xdr:rowOff>104775</xdr:rowOff>
    </xdr:to>
    <xdr:pic>
      <xdr:nvPicPr>
        <xdr:cNvPr id="4102" name="Picture 6">
          <a:extLst>
            <a:ext uri="{FF2B5EF4-FFF2-40B4-BE49-F238E27FC236}">
              <a16:creationId xmlns="" xmlns:a16="http://schemas.microsoft.com/office/drawing/2014/main" id="{9B97331A-4C83-41C9-A20C-829FC7B46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0550" y="76200"/>
          <a:ext cx="4257675" cy="15906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161925</xdr:rowOff>
    </xdr:from>
    <xdr:to>
      <xdr:col>8</xdr:col>
      <xdr:colOff>352425</xdr:colOff>
      <xdr:row>21</xdr:row>
      <xdr:rowOff>47625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8592AEE-EDEB-4CF5-B998-785211FEF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71600"/>
          <a:ext cx="5686425" cy="22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41</xdr:row>
      <xdr:rowOff>57150</xdr:rowOff>
    </xdr:from>
    <xdr:to>
      <xdr:col>12</xdr:col>
      <xdr:colOff>19050</xdr:colOff>
      <xdr:row>65</xdr:row>
      <xdr:rowOff>85725</xdr:rowOff>
    </xdr:to>
    <xdr:pic>
      <xdr:nvPicPr>
        <xdr:cNvPr id="3" name="Picture 6">
          <a:extLst>
            <a:ext uri="{FF2B5EF4-FFF2-40B4-BE49-F238E27FC236}">
              <a16:creationId xmlns="" xmlns:a16="http://schemas.microsoft.com/office/drawing/2014/main" id="{6E7C5120-B7D5-413F-A370-F3EBBFFE1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096125"/>
          <a:ext cx="9153525" cy="414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29</xdr:row>
      <xdr:rowOff>19050</xdr:rowOff>
    </xdr:from>
    <xdr:to>
      <xdr:col>12</xdr:col>
      <xdr:colOff>28575</xdr:colOff>
      <xdr:row>38</xdr:row>
      <xdr:rowOff>19050</xdr:rowOff>
    </xdr:to>
    <xdr:pic>
      <xdr:nvPicPr>
        <xdr:cNvPr id="4" name="Picture 10">
          <a:extLst>
            <a:ext uri="{FF2B5EF4-FFF2-40B4-BE49-F238E27FC236}">
              <a16:creationId xmlns="" xmlns:a16="http://schemas.microsoft.com/office/drawing/2014/main" id="{EA0A1141-2868-4A2A-8EE7-EFC12A797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000625"/>
          <a:ext cx="916305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=""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=""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=""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=""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hieg.co.kr/XmlTuto.ht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workbookViewId="0">
      <selection activeCell="J20" sqref="J20"/>
    </sheetView>
  </sheetViews>
  <sheetFormatPr defaultRowHeight="13.5" x14ac:dyDescent="0.15"/>
  <cols>
    <col min="1" max="1" width="8.88671875" style="2"/>
    <col min="2" max="2" width="3.109375" style="2" customWidth="1"/>
    <col min="3" max="6" width="8.88671875" style="2"/>
    <col min="7" max="7" width="7.77734375" style="2" customWidth="1"/>
    <col min="8" max="8" width="5.33203125" style="2" customWidth="1"/>
    <col min="9" max="9" width="9.44140625" style="2" customWidth="1"/>
    <col min="10" max="25" width="8.88671875" style="2"/>
    <col min="26" max="26" width="37.77734375" style="2" customWidth="1"/>
    <col min="27" max="16384" width="8.88671875" style="2"/>
  </cols>
  <sheetData>
    <row r="1" spans="1:26" ht="35.25" x14ac:dyDescent="0.4">
      <c r="A1" s="102" t="str">
        <f>표지!A1</f>
        <v>견 적 서</v>
      </c>
      <c r="B1" s="102"/>
      <c r="C1" s="102"/>
      <c r="D1" s="102"/>
      <c r="E1" s="102"/>
      <c r="F1" s="102"/>
      <c r="G1" s="102"/>
      <c r="H1" s="102"/>
      <c r="I1" s="102"/>
      <c r="P1" s="2" t="s">
        <v>107</v>
      </c>
      <c r="Z1" s="8" t="s">
        <v>143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79"/>
      <c r="C17" s="80"/>
      <c r="D17" s="80"/>
      <c r="E17" s="80"/>
      <c r="F17" s="80"/>
      <c r="G17" s="80"/>
      <c r="H17" s="81"/>
    </row>
    <row r="18" spans="2:8" x14ac:dyDescent="0.15">
      <c r="B18" s="82"/>
      <c r="C18" s="19" t="s">
        <v>5</v>
      </c>
      <c r="D18" s="103" t="str">
        <f>표지!C13</f>
        <v>국립생태원 온실식물부 전력증설공사</v>
      </c>
      <c r="E18" s="103"/>
      <c r="F18" s="103"/>
      <c r="G18" s="103"/>
      <c r="H18" s="83"/>
    </row>
    <row r="19" spans="2:8" x14ac:dyDescent="0.15">
      <c r="B19" s="82"/>
      <c r="C19" s="19"/>
      <c r="D19" s="19"/>
      <c r="E19" s="19"/>
      <c r="F19" s="19"/>
      <c r="G19" s="19"/>
      <c r="H19" s="83"/>
    </row>
    <row r="20" spans="2:8" x14ac:dyDescent="0.15">
      <c r="B20" s="82"/>
      <c r="C20" s="19" t="s">
        <v>67</v>
      </c>
      <c r="D20" s="103" t="str">
        <f>표지!C4</f>
        <v>국립생태원       貴下</v>
      </c>
      <c r="E20" s="103"/>
      <c r="F20" s="103"/>
      <c r="G20" s="103"/>
      <c r="H20" s="83"/>
    </row>
    <row r="21" spans="2:8" x14ac:dyDescent="0.15">
      <c r="B21" s="82"/>
      <c r="C21" s="19"/>
      <c r="D21" s="19"/>
      <c r="E21" s="19"/>
      <c r="F21" s="19"/>
      <c r="G21" s="19"/>
      <c r="H21" s="83"/>
    </row>
    <row r="22" spans="2:8" x14ac:dyDescent="0.15">
      <c r="B22" s="82"/>
      <c r="C22" s="19" t="s">
        <v>68</v>
      </c>
      <c r="D22" s="104" t="str">
        <f>표지!C6</f>
        <v>2018년 10월 31일</v>
      </c>
      <c r="E22" s="104"/>
      <c r="F22" s="104"/>
      <c r="G22" s="104"/>
      <c r="H22" s="83"/>
    </row>
    <row r="23" spans="2:8" x14ac:dyDescent="0.15">
      <c r="B23" s="84"/>
      <c r="C23" s="85"/>
      <c r="D23" s="85"/>
      <c r="E23" s="85"/>
      <c r="F23" s="85"/>
      <c r="G23" s="85"/>
      <c r="H23" s="86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105">
        <f>표지!I3</f>
        <v>0</v>
      </c>
      <c r="E36" s="106"/>
      <c r="F36" s="106"/>
      <c r="G36" s="46"/>
    </row>
    <row r="37" spans="3:7" ht="12" customHeight="1" x14ac:dyDescent="0.15">
      <c r="D37" s="100">
        <f>표지!I4</f>
        <v>0</v>
      </c>
      <c r="E37" s="101"/>
      <c r="F37" s="101"/>
      <c r="G37" s="101"/>
    </row>
    <row r="38" spans="3:7" ht="12" customHeight="1" x14ac:dyDescent="0.15">
      <c r="D38" s="100">
        <f>표지!I5</f>
        <v>0</v>
      </c>
      <c r="E38" s="101"/>
      <c r="F38" s="101"/>
      <c r="G38" s="101"/>
    </row>
    <row r="39" spans="3:7" ht="12" customHeight="1" x14ac:dyDescent="0.15">
      <c r="D39" s="100">
        <f>표지!I6</f>
        <v>0</v>
      </c>
      <c r="E39" s="101"/>
      <c r="F39" s="101"/>
      <c r="G39" s="101"/>
    </row>
    <row r="40" spans="3:7" ht="12" customHeight="1" x14ac:dyDescent="0.15">
      <c r="D40" s="100">
        <f>표지!I7</f>
        <v>0</v>
      </c>
      <c r="E40" s="101"/>
      <c r="F40" s="101"/>
      <c r="G40" s="101"/>
    </row>
    <row r="41" spans="3:7" ht="12" customHeight="1" x14ac:dyDescent="0.15">
      <c r="D41" s="100">
        <f>표지!I8</f>
        <v>0</v>
      </c>
      <c r="E41" s="101"/>
      <c r="F41" s="101"/>
      <c r="G41" s="101"/>
    </row>
    <row r="42" spans="3:7" ht="12" customHeight="1" x14ac:dyDescent="0.15">
      <c r="D42" s="100">
        <f>표지!I9</f>
        <v>0</v>
      </c>
      <c r="E42" s="101"/>
      <c r="F42" s="101"/>
      <c r="G42" s="101"/>
    </row>
    <row r="43" spans="3:7" ht="12" customHeight="1" x14ac:dyDescent="0.15">
      <c r="D43" s="100">
        <f>표지!I10</f>
        <v>0</v>
      </c>
      <c r="E43" s="101"/>
      <c r="F43" s="101"/>
      <c r="G43" s="101"/>
    </row>
    <row r="44" spans="3:7" ht="12" customHeight="1" x14ac:dyDescent="0.15">
      <c r="D44" s="100">
        <f>표지!I11</f>
        <v>0</v>
      </c>
      <c r="E44" s="101"/>
      <c r="F44" s="101"/>
      <c r="G44" s="101"/>
    </row>
    <row r="45" spans="3:7" ht="12" customHeight="1" x14ac:dyDescent="0.15">
      <c r="C45" s="2" t="s">
        <v>3</v>
      </c>
      <c r="D45" s="100" t="str">
        <f>표지!I12</f>
        <v xml:space="preserve"> </v>
      </c>
      <c r="E45" s="101"/>
      <c r="F45" s="101"/>
      <c r="G45" s="101"/>
    </row>
    <row r="46" spans="3:7" ht="12" customHeight="1" x14ac:dyDescent="0.15">
      <c r="D46" s="100" t="str">
        <f>표지!I13</f>
        <v xml:space="preserve"> </v>
      </c>
      <c r="E46" s="101"/>
      <c r="F46" s="101"/>
      <c r="G46" s="101"/>
    </row>
    <row r="47" spans="3:7" ht="12" customHeight="1" x14ac:dyDescent="0.15">
      <c r="D47" s="100"/>
      <c r="E47" s="101"/>
      <c r="F47" s="101"/>
      <c r="G47" s="101"/>
    </row>
  </sheetData>
  <mergeCells count="16">
    <mergeCell ref="A1:I1"/>
    <mergeCell ref="D18:G18"/>
    <mergeCell ref="D20:G20"/>
    <mergeCell ref="D22:G22"/>
    <mergeCell ref="D36:F36"/>
    <mergeCell ref="D47:G47"/>
    <mergeCell ref="D43:G43"/>
    <mergeCell ref="D44:G44"/>
    <mergeCell ref="D45:G45"/>
    <mergeCell ref="D46:G46"/>
    <mergeCell ref="D40:G40"/>
    <mergeCell ref="D42:G42"/>
    <mergeCell ref="D39:G39"/>
    <mergeCell ref="D41:G41"/>
    <mergeCell ref="D37:G37"/>
    <mergeCell ref="D38:G38"/>
  </mergeCells>
  <phoneticPr fontId="2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F48" sqref="F48"/>
    </sheetView>
  </sheetViews>
  <sheetFormatPr defaultRowHeight="13.5" x14ac:dyDescent="0.15"/>
  <cols>
    <col min="1" max="1" width="3.44140625" style="8" customWidth="1"/>
    <col min="2" max="2" width="8.5546875" style="8" customWidth="1"/>
    <col min="3" max="3" width="16.6640625" style="8" customWidth="1"/>
    <col min="4" max="5" width="4.33203125" style="8" customWidth="1"/>
    <col min="6" max="6" width="6.6640625" style="8" customWidth="1"/>
    <col min="7" max="7" width="15.77734375" style="8" customWidth="1"/>
    <col min="8" max="8" width="25.6640625" style="8" customWidth="1"/>
    <col min="9" max="9" width="27.6640625" style="8" customWidth="1"/>
    <col min="10" max="10" width="1.44140625" style="8" customWidth="1"/>
    <col min="11" max="11" width="3.33203125" style="8" hidden="1" customWidth="1"/>
    <col min="12" max="13" width="8.88671875" style="8"/>
    <col min="14" max="14" width="13.77734375" style="8" customWidth="1"/>
    <col min="15" max="15" width="14.6640625" style="8" customWidth="1"/>
    <col min="16" max="16" width="14.33203125" style="8" customWidth="1"/>
    <col min="17" max="16384" width="8.88671875" style="8"/>
  </cols>
  <sheetData>
    <row r="1" spans="1:14" ht="35.25" x14ac:dyDescent="0.15">
      <c r="A1" s="135" t="s">
        <v>274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M1" s="16"/>
      <c r="N1" s="16"/>
    </row>
    <row r="2" spans="1:14" ht="3.75" customHeight="1" x14ac:dyDescent="0.15"/>
    <row r="3" spans="1:14" ht="24.75" customHeight="1" x14ac:dyDescent="0.25">
      <c r="H3" s="33"/>
      <c r="I3" s="44"/>
      <c r="J3" s="44"/>
      <c r="K3" s="45"/>
    </row>
    <row r="4" spans="1:14" ht="12" customHeight="1" x14ac:dyDescent="0.15">
      <c r="B4" s="34" t="s">
        <v>61</v>
      </c>
      <c r="C4" s="128" t="s">
        <v>273</v>
      </c>
      <c r="D4" s="128"/>
      <c r="E4" s="128"/>
      <c r="F4" s="128"/>
      <c r="G4" s="128"/>
      <c r="H4" s="35"/>
      <c r="I4" s="126"/>
      <c r="J4" s="126"/>
      <c r="K4" s="126"/>
      <c r="N4"/>
    </row>
    <row r="5" spans="1:14" ht="11.1" customHeight="1" x14ac:dyDescent="0.15">
      <c r="B5" s="128"/>
      <c r="C5" s="128"/>
      <c r="D5" s="128"/>
      <c r="E5" s="128"/>
      <c r="F5" s="128"/>
      <c r="G5" s="128"/>
      <c r="H5" s="36" t="s">
        <v>3</v>
      </c>
      <c r="I5" s="127"/>
      <c r="J5" s="127"/>
      <c r="K5" s="127"/>
    </row>
    <row r="6" spans="1:14" ht="12" customHeight="1" x14ac:dyDescent="0.15">
      <c r="B6" s="35" t="s">
        <v>62</v>
      </c>
      <c r="C6" s="126" t="s">
        <v>248</v>
      </c>
      <c r="D6" s="126"/>
      <c r="E6" s="126"/>
      <c r="F6" s="126"/>
      <c r="G6" s="126"/>
      <c r="H6" s="35"/>
      <c r="I6" s="126"/>
      <c r="J6" s="126"/>
      <c r="K6" s="126"/>
      <c r="M6"/>
    </row>
    <row r="7" spans="1:14" ht="11.1" customHeight="1" x14ac:dyDescent="0.15">
      <c r="B7" s="128"/>
      <c r="C7" s="128"/>
      <c r="D7" s="128"/>
      <c r="E7" s="128"/>
      <c r="F7" s="128"/>
      <c r="G7" s="128"/>
      <c r="H7" s="36" t="s">
        <v>3</v>
      </c>
      <c r="I7" s="126"/>
      <c r="J7" s="126"/>
      <c r="K7" s="126"/>
    </row>
    <row r="8" spans="1:14" ht="12" customHeight="1" x14ac:dyDescent="0.15">
      <c r="B8" s="128" t="s">
        <v>247</v>
      </c>
      <c r="C8" s="128"/>
      <c r="D8" s="128"/>
      <c r="E8" s="128"/>
      <c r="F8" s="128"/>
      <c r="G8" s="128"/>
      <c r="H8" s="35"/>
      <c r="I8" s="126"/>
      <c r="J8" s="126"/>
      <c r="K8" s="126"/>
    </row>
    <row r="9" spans="1:14" ht="11.1" customHeight="1" x14ac:dyDescent="0.15">
      <c r="B9" s="128"/>
      <c r="C9" s="128"/>
      <c r="D9" s="128"/>
      <c r="E9" s="128"/>
      <c r="F9" s="128"/>
      <c r="G9" s="128"/>
      <c r="H9" s="36" t="s">
        <v>3</v>
      </c>
      <c r="I9" s="126"/>
      <c r="J9" s="126"/>
      <c r="K9" s="126"/>
    </row>
    <row r="10" spans="1:14" ht="11.1" customHeight="1" x14ac:dyDescent="0.15">
      <c r="B10" s="35"/>
      <c r="C10" s="35"/>
      <c r="D10" s="35"/>
      <c r="E10" s="35"/>
      <c r="F10" s="35"/>
      <c r="G10" s="35"/>
      <c r="H10" s="35"/>
      <c r="I10" s="126"/>
      <c r="J10" s="126"/>
      <c r="K10" s="126"/>
    </row>
    <row r="11" spans="1:14" ht="11.1" customHeight="1" x14ac:dyDescent="0.15">
      <c r="B11" s="35"/>
      <c r="C11" s="35"/>
      <c r="D11" s="35"/>
      <c r="E11" s="35"/>
      <c r="F11" s="35"/>
      <c r="G11" s="35"/>
      <c r="H11" s="36" t="s">
        <v>3</v>
      </c>
      <c r="I11" s="126"/>
      <c r="J11" s="126"/>
      <c r="K11" s="126"/>
    </row>
    <row r="12" spans="1:14" ht="6" customHeight="1" x14ac:dyDescent="0.15">
      <c r="B12" s="35"/>
      <c r="C12" s="35"/>
      <c r="D12" s="35"/>
      <c r="E12" s="35"/>
      <c r="F12" s="35"/>
      <c r="G12" s="35"/>
      <c r="H12" s="36"/>
      <c r="I12" s="128" t="s">
        <v>117</v>
      </c>
      <c r="J12" s="128"/>
      <c r="K12" s="128"/>
    </row>
    <row r="13" spans="1:14" ht="12" customHeight="1" x14ac:dyDescent="0.15">
      <c r="B13" s="35" t="s">
        <v>63</v>
      </c>
      <c r="C13" s="128" t="s">
        <v>249</v>
      </c>
      <c r="D13" s="128"/>
      <c r="E13" s="128"/>
      <c r="F13" s="128"/>
      <c r="G13" s="128"/>
      <c r="H13" s="35"/>
      <c r="I13" s="128" t="s">
        <v>69</v>
      </c>
      <c r="J13" s="128"/>
      <c r="K13" s="128"/>
    </row>
    <row r="14" spans="1:14" ht="6" customHeight="1" x14ac:dyDescent="0.15">
      <c r="B14" s="128"/>
      <c r="C14" s="128"/>
      <c r="D14" s="128"/>
      <c r="E14" s="128"/>
      <c r="F14" s="128"/>
      <c r="G14" s="128"/>
      <c r="H14" s="128"/>
      <c r="I14" s="128"/>
      <c r="J14" s="35"/>
    </row>
    <row r="15" spans="1:14" ht="12.75" customHeight="1" x14ac:dyDescent="0.15">
      <c r="B15" s="37" t="s">
        <v>64</v>
      </c>
      <c r="C15" s="139" t="str">
        <f>"일금"&amp;NUMBERSTRING(F40,1)&amp;"원정("&amp;DOLLAR(F40,0)&amp;")"</f>
        <v>일금영원정(₩0)</v>
      </c>
      <c r="D15" s="139"/>
      <c r="E15" s="139"/>
      <c r="F15" s="139"/>
      <c r="G15" s="139"/>
      <c r="H15" s="139"/>
      <c r="I15" s="139"/>
      <c r="J15" s="38"/>
    </row>
    <row r="16" spans="1:14" ht="7.35" customHeight="1" thickBot="1" x14ac:dyDescent="0.2">
      <c r="B16" s="39"/>
      <c r="C16" s="40"/>
      <c r="D16" s="40"/>
      <c r="E16" s="40"/>
      <c r="F16" s="40"/>
      <c r="G16" s="40"/>
      <c r="H16" s="40"/>
      <c r="I16" s="40"/>
      <c r="J16" s="40"/>
    </row>
    <row r="17" spans="2:16" ht="16.5" customHeight="1" thickBot="1" x14ac:dyDescent="0.2">
      <c r="B17" s="131" t="s">
        <v>0</v>
      </c>
      <c r="C17" s="132"/>
      <c r="D17" s="22" t="s">
        <v>1</v>
      </c>
      <c r="E17" s="22" t="s">
        <v>2</v>
      </c>
      <c r="F17" s="132" t="s">
        <v>65</v>
      </c>
      <c r="G17" s="132"/>
      <c r="H17" s="132" t="s">
        <v>66</v>
      </c>
      <c r="I17" s="132"/>
      <c r="J17" s="140"/>
      <c r="M17" s="43" t="s">
        <v>108</v>
      </c>
      <c r="N17" s="43" t="s">
        <v>109</v>
      </c>
      <c r="O17" s="43" t="s">
        <v>114</v>
      </c>
      <c r="P17" s="43" t="s">
        <v>115</v>
      </c>
    </row>
    <row r="18" spans="2:16" ht="12.95" customHeight="1" x14ac:dyDescent="0.15">
      <c r="B18" s="137" t="s">
        <v>250</v>
      </c>
      <c r="C18" s="138"/>
      <c r="D18" s="41" t="s">
        <v>251</v>
      </c>
      <c r="E18" s="41">
        <v>1</v>
      </c>
      <c r="F18" s="133">
        <f>옵션!$B$2</f>
        <v>0</v>
      </c>
      <c r="G18" s="134"/>
      <c r="H18" s="129"/>
      <c r="I18" s="129"/>
      <c r="J18" s="130"/>
      <c r="K18" s="42"/>
      <c r="N18" s="65">
        <f t="shared" ref="N18:N39" si="0">E18*F18</f>
        <v>0</v>
      </c>
      <c r="O18" s="65"/>
      <c r="P18" s="65"/>
    </row>
    <row r="19" spans="2:16" ht="12.95" customHeight="1" x14ac:dyDescent="0.15">
      <c r="B19" s="112" t="s">
        <v>252</v>
      </c>
      <c r="C19" s="113"/>
      <c r="D19" s="43" t="s">
        <v>238</v>
      </c>
      <c r="E19" s="43">
        <v>1</v>
      </c>
      <c r="F19" s="114">
        <f>옵션!$C$2</f>
        <v>0</v>
      </c>
      <c r="G19" s="115"/>
      <c r="H19" s="107"/>
      <c r="I19" s="107"/>
      <c r="J19" s="108"/>
      <c r="N19" s="65">
        <f t="shared" si="0"/>
        <v>0</v>
      </c>
      <c r="O19" s="65"/>
      <c r="P19" s="65"/>
    </row>
    <row r="20" spans="2:16" ht="12.95" customHeight="1" x14ac:dyDescent="0.15">
      <c r="B20" s="112" t="s">
        <v>253</v>
      </c>
      <c r="C20" s="113"/>
      <c r="D20" s="43" t="s">
        <v>238</v>
      </c>
      <c r="E20" s="43">
        <v>1</v>
      </c>
      <c r="F20" s="114">
        <f>TRUNC((F19)*M20/100)</f>
        <v>0</v>
      </c>
      <c r="G20" s="115"/>
      <c r="H20" s="107" t="s">
        <v>254</v>
      </c>
      <c r="I20" s="107"/>
      <c r="J20" s="108"/>
      <c r="M20" s="8">
        <v>7.9</v>
      </c>
      <c r="N20" s="65">
        <f t="shared" si="0"/>
        <v>0</v>
      </c>
      <c r="O20" s="65"/>
      <c r="P20" s="65"/>
    </row>
    <row r="21" spans="2:16" ht="12.95" customHeight="1" x14ac:dyDescent="0.15">
      <c r="B21" s="112" t="s">
        <v>255</v>
      </c>
      <c r="C21" s="113"/>
      <c r="D21" s="43"/>
      <c r="E21" s="43"/>
      <c r="F21" s="114">
        <f>SUM(F18:F20)</f>
        <v>0</v>
      </c>
      <c r="G21" s="115"/>
      <c r="H21" s="116"/>
      <c r="I21" s="116"/>
      <c r="J21" s="117"/>
      <c r="N21" s="65">
        <f t="shared" si="0"/>
        <v>0</v>
      </c>
      <c r="O21" s="65"/>
      <c r="P21" s="65"/>
    </row>
    <row r="22" spans="2:16" ht="12.95" customHeight="1" x14ac:dyDescent="0.15">
      <c r="B22" s="112" t="s">
        <v>256</v>
      </c>
      <c r="C22" s="113"/>
      <c r="D22" s="43" t="s">
        <v>238</v>
      </c>
      <c r="E22" s="43">
        <v>1</v>
      </c>
      <c r="F22" s="114">
        <f>TRUNC((F19+F20)*M22/100)</f>
        <v>0</v>
      </c>
      <c r="G22" s="115"/>
      <c r="H22" s="116" t="s">
        <v>257</v>
      </c>
      <c r="I22" s="116"/>
      <c r="J22" s="117"/>
      <c r="M22" s="8">
        <v>4.05</v>
      </c>
      <c r="N22" s="65">
        <f t="shared" si="0"/>
        <v>0</v>
      </c>
      <c r="O22" s="65"/>
      <c r="P22" s="65"/>
    </row>
    <row r="23" spans="2:16" ht="12.95" customHeight="1" x14ac:dyDescent="0.15">
      <c r="B23" s="112" t="s">
        <v>258</v>
      </c>
      <c r="C23" s="113"/>
      <c r="D23" s="43" t="s">
        <v>238</v>
      </c>
      <c r="E23" s="43">
        <v>1</v>
      </c>
      <c r="F23" s="114">
        <f>TRUNC((F19+F20)*M23/100)</f>
        <v>0</v>
      </c>
      <c r="G23" s="115"/>
      <c r="H23" s="116" t="s">
        <v>259</v>
      </c>
      <c r="I23" s="116"/>
      <c r="J23" s="117"/>
      <c r="M23" s="8">
        <v>0.87</v>
      </c>
      <c r="N23" s="65">
        <f t="shared" si="0"/>
        <v>0</v>
      </c>
      <c r="O23" s="65"/>
      <c r="P23" s="65"/>
    </row>
    <row r="24" spans="2:16" ht="12.95" customHeight="1" x14ac:dyDescent="0.15">
      <c r="B24" s="112" t="s">
        <v>260</v>
      </c>
      <c r="C24" s="113"/>
      <c r="D24" s="99" t="s">
        <v>238</v>
      </c>
      <c r="E24" s="99">
        <v>1</v>
      </c>
      <c r="F24" s="114">
        <f>TRUNC((F21)*M28/100)</f>
        <v>0</v>
      </c>
      <c r="G24" s="115"/>
      <c r="H24" s="116" t="s">
        <v>261</v>
      </c>
      <c r="I24" s="116"/>
      <c r="J24" s="117"/>
      <c r="M24" s="8">
        <v>1.7</v>
      </c>
      <c r="N24" s="65">
        <f t="shared" si="0"/>
        <v>0</v>
      </c>
      <c r="O24" s="65"/>
      <c r="P24" s="65"/>
    </row>
    <row r="25" spans="2:16" ht="12.95" customHeight="1" x14ac:dyDescent="0.15">
      <c r="B25" s="112"/>
      <c r="C25" s="113"/>
      <c r="D25" s="43"/>
      <c r="E25" s="43"/>
      <c r="F25" s="114"/>
      <c r="G25" s="115"/>
      <c r="H25" s="118"/>
      <c r="I25" s="107"/>
      <c r="J25" s="108"/>
      <c r="M25" s="8">
        <v>2.4900000000000002</v>
      </c>
      <c r="N25" s="65">
        <f t="shared" si="0"/>
        <v>0</v>
      </c>
      <c r="O25" s="65"/>
      <c r="P25" s="65"/>
    </row>
    <row r="26" spans="2:16" ht="12.95" customHeight="1" x14ac:dyDescent="0.15">
      <c r="B26" s="112"/>
      <c r="C26" s="113"/>
      <c r="D26" s="43"/>
      <c r="E26" s="43"/>
      <c r="F26" s="114"/>
      <c r="G26" s="115"/>
      <c r="H26" s="118"/>
      <c r="I26" s="107"/>
      <c r="J26" s="108"/>
      <c r="M26" s="8">
        <v>2.2999999999999998</v>
      </c>
      <c r="N26" s="65">
        <f t="shared" si="0"/>
        <v>0</v>
      </c>
      <c r="O26" s="65"/>
      <c r="P26" s="65"/>
    </row>
    <row r="27" spans="2:16" ht="12.95" customHeight="1" x14ac:dyDescent="0.15">
      <c r="B27" s="112"/>
      <c r="C27" s="113"/>
      <c r="D27" s="43"/>
      <c r="E27" s="43"/>
      <c r="F27" s="114"/>
      <c r="G27" s="115"/>
      <c r="H27" s="118"/>
      <c r="I27" s="107"/>
      <c r="J27" s="108"/>
      <c r="M27" s="8">
        <v>2.93</v>
      </c>
      <c r="N27" s="65">
        <f t="shared" si="0"/>
        <v>0</v>
      </c>
      <c r="O27" s="65"/>
      <c r="P27" s="65"/>
    </row>
    <row r="28" spans="2:16" ht="12.95" customHeight="1" x14ac:dyDescent="0.15">
      <c r="B28" s="112"/>
      <c r="C28" s="113"/>
      <c r="D28" s="43"/>
      <c r="E28" s="43"/>
      <c r="F28" s="114"/>
      <c r="G28" s="115"/>
      <c r="H28" s="116"/>
      <c r="I28" s="116"/>
      <c r="J28" s="117"/>
      <c r="M28" s="8">
        <v>3.3</v>
      </c>
      <c r="N28" s="65">
        <f t="shared" si="0"/>
        <v>0</v>
      </c>
      <c r="O28" s="65"/>
      <c r="P28" s="65"/>
    </row>
    <row r="29" spans="2:16" ht="12.95" customHeight="1" x14ac:dyDescent="0.15">
      <c r="B29" s="112"/>
      <c r="C29" s="113"/>
      <c r="D29" s="43"/>
      <c r="E29" s="43"/>
      <c r="F29" s="114"/>
      <c r="G29" s="115"/>
      <c r="H29" s="118"/>
      <c r="I29" s="107"/>
      <c r="J29" s="108"/>
      <c r="M29" s="8">
        <v>7.38</v>
      </c>
      <c r="N29" s="65">
        <f t="shared" si="0"/>
        <v>0</v>
      </c>
      <c r="O29" s="65"/>
      <c r="P29" s="65"/>
    </row>
    <row r="30" spans="2:16" ht="12.95" customHeight="1" x14ac:dyDescent="0.15">
      <c r="B30" s="112" t="s">
        <v>255</v>
      </c>
      <c r="C30" s="113"/>
      <c r="D30" s="43"/>
      <c r="E30" s="43"/>
      <c r="F30" s="114">
        <f>SUM(F22:F29)</f>
        <v>0</v>
      </c>
      <c r="G30" s="115"/>
      <c r="H30" s="118"/>
      <c r="I30" s="107"/>
      <c r="J30" s="108"/>
      <c r="N30" s="65">
        <f t="shared" si="0"/>
        <v>0</v>
      </c>
      <c r="O30" s="65"/>
      <c r="P30" s="65"/>
    </row>
    <row r="31" spans="2:16" ht="12.95" customHeight="1" x14ac:dyDescent="0.15">
      <c r="B31" s="112" t="s">
        <v>262</v>
      </c>
      <c r="C31" s="113"/>
      <c r="D31" s="43" t="s">
        <v>238</v>
      </c>
      <c r="E31" s="43">
        <v>1</v>
      </c>
      <c r="F31" s="114">
        <f>TRUNC((F21+F30)*M31/100)</f>
        <v>0</v>
      </c>
      <c r="G31" s="115"/>
      <c r="H31" s="116" t="s">
        <v>281</v>
      </c>
      <c r="I31" s="116"/>
      <c r="J31" s="117"/>
      <c r="M31" s="8">
        <v>6</v>
      </c>
      <c r="N31" s="65">
        <f t="shared" si="0"/>
        <v>0</v>
      </c>
      <c r="O31"/>
      <c r="P31" s="65"/>
    </row>
    <row r="32" spans="2:16" ht="12.95" customHeight="1" x14ac:dyDescent="0.15">
      <c r="B32" s="112" t="s">
        <v>263</v>
      </c>
      <c r="C32" s="113"/>
      <c r="D32" s="43" t="s">
        <v>238</v>
      </c>
      <c r="E32" s="43">
        <v>1</v>
      </c>
      <c r="F32" s="114">
        <f>O32-((SUM(N18:N31)+O32-TRUNC((SUM(N18:N31)+O32)/P32)*P32))</f>
        <v>0</v>
      </c>
      <c r="G32" s="115"/>
      <c r="H32" s="116" t="s">
        <v>282</v>
      </c>
      <c r="I32" s="116"/>
      <c r="J32" s="117"/>
      <c r="M32" s="8">
        <v>15</v>
      </c>
      <c r="N32" s="65">
        <f t="shared" si="0"/>
        <v>0</v>
      </c>
      <c r="O32" s="65">
        <f>TRUNC((F19+F20+F30+F31)*M32/100)</f>
        <v>0</v>
      </c>
      <c r="P32" s="65">
        <v>10000</v>
      </c>
    </row>
    <row r="33" spans="2:16" ht="12.95" customHeight="1" x14ac:dyDescent="0.15">
      <c r="B33" s="112" t="s">
        <v>264</v>
      </c>
      <c r="C33" s="113"/>
      <c r="D33" s="43"/>
      <c r="E33" s="43"/>
      <c r="F33" s="114">
        <f>SUM(N18:N32)</f>
        <v>0</v>
      </c>
      <c r="G33" s="115"/>
      <c r="H33" s="116"/>
      <c r="I33" s="116"/>
      <c r="J33" s="117"/>
      <c r="N33" s="65">
        <f t="shared" si="0"/>
        <v>0</v>
      </c>
      <c r="O33" s="65"/>
      <c r="P33" s="65"/>
    </row>
    <row r="34" spans="2:16" ht="12.95" customHeight="1" x14ac:dyDescent="0.15">
      <c r="B34" s="112" t="s">
        <v>265</v>
      </c>
      <c r="C34" s="113"/>
      <c r="D34" s="43" t="s">
        <v>238</v>
      </c>
      <c r="E34" s="43">
        <v>1</v>
      </c>
      <c r="F34" s="114">
        <f>TRUNC((F33)*M34/100)</f>
        <v>0</v>
      </c>
      <c r="G34" s="115"/>
      <c r="H34" s="116"/>
      <c r="I34" s="116"/>
      <c r="J34" s="117"/>
      <c r="M34" s="8">
        <v>10</v>
      </c>
      <c r="N34" s="65">
        <f t="shared" si="0"/>
        <v>0</v>
      </c>
      <c r="O34" s="65"/>
      <c r="P34" s="65"/>
    </row>
    <row r="35" spans="2:16" ht="12.95" customHeight="1" x14ac:dyDescent="0.15">
      <c r="B35" s="112" t="s">
        <v>3</v>
      </c>
      <c r="C35" s="113"/>
      <c r="D35" s="43"/>
      <c r="E35" s="43"/>
      <c r="F35" s="114"/>
      <c r="G35" s="115"/>
      <c r="H35" s="116"/>
      <c r="I35" s="116"/>
      <c r="J35" s="117"/>
      <c r="N35" s="65">
        <f t="shared" si="0"/>
        <v>0</v>
      </c>
      <c r="O35" s="65"/>
      <c r="P35" s="65"/>
    </row>
    <row r="36" spans="2:16" ht="12.95" customHeight="1" x14ac:dyDescent="0.15">
      <c r="B36" s="112" t="s">
        <v>3</v>
      </c>
      <c r="C36" s="113"/>
      <c r="D36" s="43"/>
      <c r="E36" s="43"/>
      <c r="F36" s="114"/>
      <c r="G36" s="115"/>
      <c r="H36" s="116"/>
      <c r="I36" s="116"/>
      <c r="J36" s="117"/>
      <c r="N36" s="65">
        <f t="shared" si="0"/>
        <v>0</v>
      </c>
      <c r="O36" s="65"/>
      <c r="P36" s="65"/>
    </row>
    <row r="37" spans="2:16" ht="12.95" customHeight="1" x14ac:dyDescent="0.15">
      <c r="B37" s="112" t="s">
        <v>3</v>
      </c>
      <c r="C37" s="113"/>
      <c r="D37" s="43"/>
      <c r="E37" s="43"/>
      <c r="F37" s="114"/>
      <c r="G37" s="115"/>
      <c r="H37" s="116"/>
      <c r="I37" s="116"/>
      <c r="J37" s="117"/>
      <c r="N37" s="65">
        <f t="shared" si="0"/>
        <v>0</v>
      </c>
      <c r="O37" s="65"/>
      <c r="P37" s="65"/>
    </row>
    <row r="38" spans="2:16" ht="12.95" hidden="1" customHeight="1" x14ac:dyDescent="0.15">
      <c r="B38" s="112" t="s">
        <v>3</v>
      </c>
      <c r="C38" s="113"/>
      <c r="D38" s="43"/>
      <c r="E38" s="43"/>
      <c r="F38" s="114"/>
      <c r="G38" s="115"/>
      <c r="H38" s="116"/>
      <c r="I38" s="116"/>
      <c r="J38" s="117"/>
      <c r="N38" s="65">
        <f t="shared" si="0"/>
        <v>0</v>
      </c>
      <c r="O38" s="65"/>
      <c r="P38" s="65"/>
    </row>
    <row r="39" spans="2:16" ht="12" hidden="1" customHeight="1" x14ac:dyDescent="0.15">
      <c r="B39" s="112" t="s">
        <v>3</v>
      </c>
      <c r="C39" s="113"/>
      <c r="D39" s="43"/>
      <c r="E39" s="43"/>
      <c r="F39" s="114"/>
      <c r="G39" s="115"/>
      <c r="H39" s="116"/>
      <c r="I39" s="116"/>
      <c r="J39" s="117"/>
      <c r="N39" s="65">
        <f t="shared" si="0"/>
        <v>0</v>
      </c>
      <c r="O39" s="65"/>
      <c r="P39" s="65"/>
    </row>
    <row r="40" spans="2:16" ht="12.95" customHeight="1" x14ac:dyDescent="0.15">
      <c r="B40" s="112" t="s">
        <v>266</v>
      </c>
      <c r="C40" s="113"/>
      <c r="D40" s="43"/>
      <c r="E40" s="43"/>
      <c r="F40" s="114">
        <f>N40</f>
        <v>0</v>
      </c>
      <c r="G40" s="115"/>
      <c r="H40" s="116"/>
      <c r="I40" s="116"/>
      <c r="J40" s="117"/>
      <c r="N40" s="65">
        <f>SUM(N18:N39)</f>
        <v>0</v>
      </c>
      <c r="O40" s="65"/>
      <c r="P40" s="65"/>
    </row>
    <row r="41" spans="2:16" ht="11.1" customHeight="1" x14ac:dyDescent="0.15">
      <c r="B41" s="109"/>
      <c r="C41" s="110"/>
      <c r="D41" s="110"/>
      <c r="E41" s="110"/>
      <c r="F41" s="110"/>
      <c r="G41" s="110"/>
      <c r="H41" s="110"/>
      <c r="I41" s="110"/>
      <c r="J41" s="111"/>
      <c r="N41" s="65"/>
      <c r="O41" s="65"/>
      <c r="P41" s="65"/>
    </row>
    <row r="42" spans="2:16" ht="11.1" customHeight="1" x14ac:dyDescent="0.15">
      <c r="B42" s="119"/>
      <c r="C42" s="120"/>
      <c r="D42" s="120"/>
      <c r="E42" s="120"/>
      <c r="F42" s="120"/>
      <c r="G42" s="120"/>
      <c r="H42" s="120"/>
      <c r="I42" s="120"/>
      <c r="J42" s="123"/>
      <c r="N42" s="65"/>
      <c r="O42" s="65"/>
      <c r="P42" s="65"/>
    </row>
    <row r="43" spans="2:16" ht="11.1" customHeight="1" x14ac:dyDescent="0.15">
      <c r="B43" s="119"/>
      <c r="C43" s="120"/>
      <c r="D43" s="120"/>
      <c r="E43" s="120"/>
      <c r="F43" s="120"/>
      <c r="G43" s="120"/>
      <c r="H43" s="124"/>
      <c r="I43" s="120"/>
      <c r="J43" s="123"/>
      <c r="N43" s="65"/>
      <c r="O43" s="65"/>
      <c r="P43" s="65"/>
    </row>
    <row r="44" spans="2:16" ht="11.1" customHeight="1" thickBot="1" x14ac:dyDescent="0.2">
      <c r="B44" s="121" t="s">
        <v>3</v>
      </c>
      <c r="C44" s="122"/>
      <c r="D44" s="122"/>
      <c r="E44" s="122"/>
      <c r="F44" s="122"/>
      <c r="G44" s="122"/>
      <c r="H44" s="122"/>
      <c r="I44" s="122"/>
      <c r="J44" s="125"/>
      <c r="N44" s="65"/>
      <c r="O44" s="65"/>
      <c r="P44" s="65"/>
    </row>
    <row r="45" spans="2:16" x14ac:dyDescent="0.15">
      <c r="N45" s="65"/>
      <c r="O45" s="65"/>
      <c r="P45" s="65"/>
    </row>
    <row r="46" spans="2:16" x14ac:dyDescent="0.15">
      <c r="N46" s="65"/>
      <c r="O46" s="65"/>
      <c r="P46" s="65"/>
    </row>
    <row r="47" spans="2:16" x14ac:dyDescent="0.15">
      <c r="N47" s="65"/>
      <c r="O47" s="65"/>
      <c r="P47" s="65"/>
    </row>
    <row r="48" spans="2:16" x14ac:dyDescent="0.15">
      <c r="N48" s="65"/>
      <c r="O48" s="65"/>
      <c r="P48" s="65"/>
    </row>
    <row r="49" spans="14:16" x14ac:dyDescent="0.15">
      <c r="N49" s="65"/>
      <c r="O49" s="65"/>
      <c r="P49" s="65"/>
    </row>
    <row r="50" spans="14:16" x14ac:dyDescent="0.15">
      <c r="N50" s="65"/>
      <c r="O50" s="65"/>
      <c r="P50" s="65"/>
    </row>
    <row r="51" spans="14:16" x14ac:dyDescent="0.15">
      <c r="N51" s="65"/>
      <c r="O51" s="65"/>
      <c r="P51" s="65"/>
    </row>
    <row r="52" spans="14:16" x14ac:dyDescent="0.15">
      <c r="N52" s="65"/>
      <c r="O52" s="65"/>
      <c r="P52" s="65"/>
    </row>
    <row r="53" spans="14:16" x14ac:dyDescent="0.15">
      <c r="N53" s="65"/>
      <c r="O53" s="65"/>
      <c r="P53" s="65"/>
    </row>
    <row r="54" spans="14:16" x14ac:dyDescent="0.15">
      <c r="N54" s="65"/>
      <c r="O54" s="65"/>
      <c r="P54" s="65"/>
    </row>
    <row r="55" spans="14:16" x14ac:dyDescent="0.15">
      <c r="N55" s="65"/>
      <c r="O55" s="65"/>
      <c r="P55" s="65"/>
    </row>
    <row r="56" spans="14:16" x14ac:dyDescent="0.15">
      <c r="N56" s="65"/>
    </row>
  </sheetData>
  <mergeCells count="101">
    <mergeCell ref="A1:K1"/>
    <mergeCell ref="H40:J40"/>
    <mergeCell ref="H39:J39"/>
    <mergeCell ref="I9:K9"/>
    <mergeCell ref="H25:J25"/>
    <mergeCell ref="B18:C18"/>
    <mergeCell ref="B29:C29"/>
    <mergeCell ref="B30:C30"/>
    <mergeCell ref="B28:C28"/>
    <mergeCell ref="I13:K13"/>
    <mergeCell ref="F40:G40"/>
    <mergeCell ref="I10:K10"/>
    <mergeCell ref="H14:I14"/>
    <mergeCell ref="C15:I15"/>
    <mergeCell ref="C13:G13"/>
    <mergeCell ref="I11:K11"/>
    <mergeCell ref="I12:K12"/>
    <mergeCell ref="B38:C38"/>
    <mergeCell ref="F22:G22"/>
    <mergeCell ref="I8:K8"/>
    <mergeCell ref="F28:G28"/>
    <mergeCell ref="F39:G39"/>
    <mergeCell ref="F31:G31"/>
    <mergeCell ref="H17:J17"/>
    <mergeCell ref="H38:J38"/>
    <mergeCell ref="H24:J24"/>
    <mergeCell ref="H31:J31"/>
    <mergeCell ref="H28:J28"/>
    <mergeCell ref="H30:J30"/>
    <mergeCell ref="H27:J27"/>
    <mergeCell ref="H29:J29"/>
    <mergeCell ref="F29:G29"/>
    <mergeCell ref="H32:J32"/>
    <mergeCell ref="H33:J33"/>
    <mergeCell ref="H34:J34"/>
    <mergeCell ref="H35:J35"/>
    <mergeCell ref="F21:G21"/>
    <mergeCell ref="B20:C20"/>
    <mergeCell ref="B17:C17"/>
    <mergeCell ref="F30:G30"/>
    <mergeCell ref="B9:G9"/>
    <mergeCell ref="B14:G14"/>
    <mergeCell ref="F18:G18"/>
    <mergeCell ref="F17:G17"/>
    <mergeCell ref="B42:G42"/>
    <mergeCell ref="F32:G32"/>
    <mergeCell ref="B33:C33"/>
    <mergeCell ref="F33:G33"/>
    <mergeCell ref="B34:C34"/>
    <mergeCell ref="F34:G34"/>
    <mergeCell ref="B35:C35"/>
    <mergeCell ref="F35:G35"/>
    <mergeCell ref="F38:G38"/>
    <mergeCell ref="B43:G43"/>
    <mergeCell ref="B44:G44"/>
    <mergeCell ref="H42:J42"/>
    <mergeCell ref="H43:J43"/>
    <mergeCell ref="H44:J44"/>
    <mergeCell ref="B39:C39"/>
    <mergeCell ref="I4:K4"/>
    <mergeCell ref="I5:K5"/>
    <mergeCell ref="I6:K6"/>
    <mergeCell ref="I7:K7"/>
    <mergeCell ref="C4:G4"/>
    <mergeCell ref="C6:G6"/>
    <mergeCell ref="B8:G8"/>
    <mergeCell ref="H18:J18"/>
    <mergeCell ref="B5:G5"/>
    <mergeCell ref="B7:G7"/>
    <mergeCell ref="B25:C25"/>
    <mergeCell ref="F19:G19"/>
    <mergeCell ref="F23:G23"/>
    <mergeCell ref="F24:G24"/>
    <mergeCell ref="F25:G25"/>
    <mergeCell ref="B21:C21"/>
    <mergeCell ref="B22:C22"/>
    <mergeCell ref="B32:C32"/>
    <mergeCell ref="H19:J19"/>
    <mergeCell ref="H20:J20"/>
    <mergeCell ref="B41:G41"/>
    <mergeCell ref="H41:J41"/>
    <mergeCell ref="B26:C26"/>
    <mergeCell ref="B27:C27"/>
    <mergeCell ref="F26:G26"/>
    <mergeCell ref="F27:G27"/>
    <mergeCell ref="F20:G20"/>
    <mergeCell ref="B40:C40"/>
    <mergeCell ref="B23:C23"/>
    <mergeCell ref="B19:C19"/>
    <mergeCell ref="B31:C31"/>
    <mergeCell ref="H21:J21"/>
    <mergeCell ref="H22:J22"/>
    <mergeCell ref="H23:J23"/>
    <mergeCell ref="B24:C24"/>
    <mergeCell ref="H26:J26"/>
    <mergeCell ref="B36:C36"/>
    <mergeCell ref="F36:G36"/>
    <mergeCell ref="H36:J36"/>
    <mergeCell ref="B37:C37"/>
    <mergeCell ref="F37:G37"/>
    <mergeCell ref="H37:J37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workbookViewId="0">
      <selection activeCell="E25" sqref="E25"/>
    </sheetView>
  </sheetViews>
  <sheetFormatPr defaultRowHeight="13.5" x14ac:dyDescent="0.15"/>
  <cols>
    <col min="1" max="1" width="3.21875" style="8" customWidth="1"/>
    <col min="2" max="2" width="3.44140625" style="8" customWidth="1"/>
    <col min="3" max="3" width="25.33203125" style="8" customWidth="1"/>
    <col min="4" max="4" width="22" style="65" customWidth="1"/>
    <col min="5" max="5" width="56.5546875" style="8" customWidth="1"/>
    <col min="6" max="6" width="8.77734375" style="8" hidden="1" customWidth="1"/>
    <col min="7" max="7" width="8.88671875" style="8" hidden="1" customWidth="1"/>
    <col min="8" max="8" width="14.33203125" style="65" customWidth="1"/>
    <col min="9" max="10" width="8.88671875" style="8"/>
    <col min="11" max="11" width="13.33203125" style="8" customWidth="1"/>
    <col min="12" max="12" width="14.6640625" style="8" customWidth="1"/>
    <col min="13" max="13" width="13.5546875" style="8" customWidth="1"/>
    <col min="14" max="16384" width="8.88671875" style="8"/>
  </cols>
  <sheetData>
    <row r="1" spans="1:13" ht="35.25" x14ac:dyDescent="0.15">
      <c r="A1" s="135" t="s">
        <v>6</v>
      </c>
      <c r="B1" s="135"/>
      <c r="C1" s="135"/>
      <c r="D1" s="135"/>
      <c r="E1" s="135"/>
    </row>
    <row r="2" spans="1:13" ht="24.75" customHeight="1" x14ac:dyDescent="0.15"/>
    <row r="3" spans="1:13" ht="14.25" thickBot="1" x14ac:dyDescent="0.2">
      <c r="A3" s="145" t="s">
        <v>116</v>
      </c>
      <c r="B3" s="145"/>
      <c r="C3" s="141" t="s">
        <v>246</v>
      </c>
      <c r="D3" s="141"/>
      <c r="E3" s="21"/>
    </row>
    <row r="4" spans="1:13" ht="21.75" customHeight="1" thickBot="1" x14ac:dyDescent="0.2">
      <c r="A4" s="131" t="s">
        <v>7</v>
      </c>
      <c r="B4" s="132"/>
      <c r="C4" s="22" t="s">
        <v>8</v>
      </c>
      <c r="D4" s="58" t="s">
        <v>9</v>
      </c>
      <c r="E4" s="23" t="s">
        <v>53</v>
      </c>
      <c r="F4" s="8" t="s">
        <v>3</v>
      </c>
      <c r="I4" s="43" t="s">
        <v>111</v>
      </c>
      <c r="J4" s="43" t="s">
        <v>112</v>
      </c>
      <c r="K4" s="43" t="s">
        <v>110</v>
      </c>
      <c r="L4" s="43" t="s">
        <v>114</v>
      </c>
      <c r="M4" s="43" t="s">
        <v>113</v>
      </c>
    </row>
    <row r="5" spans="1:13" ht="14.1" customHeight="1" x14ac:dyDescent="0.15">
      <c r="A5" s="24"/>
      <c r="B5" s="142" t="s">
        <v>54</v>
      </c>
      <c r="C5" s="25" t="s">
        <v>267</v>
      </c>
      <c r="D5" s="66">
        <f>옵션!$B$2</f>
        <v>0</v>
      </c>
      <c r="E5" s="26"/>
      <c r="G5" s="8" t="s">
        <v>3</v>
      </c>
      <c r="J5" s="8">
        <v>1</v>
      </c>
      <c r="K5" s="65">
        <f>D5*J5</f>
        <v>0</v>
      </c>
      <c r="L5" s="65"/>
      <c r="M5" s="65"/>
    </row>
    <row r="6" spans="1:13" ht="14.1" customHeight="1" x14ac:dyDescent="0.15">
      <c r="A6" s="24"/>
      <c r="B6" s="142"/>
      <c r="C6" s="27" t="s">
        <v>268</v>
      </c>
      <c r="D6" s="67"/>
      <c r="E6" s="28"/>
      <c r="K6" s="65">
        <f t="shared" ref="K6:K34" si="0">D6*J6</f>
        <v>0</v>
      </c>
      <c r="L6" s="65"/>
      <c r="M6" s="65"/>
    </row>
    <row r="7" spans="1:13" ht="14.1" customHeight="1" x14ac:dyDescent="0.15">
      <c r="A7" s="24" t="s">
        <v>3</v>
      </c>
      <c r="B7" s="143"/>
      <c r="C7" s="27" t="s">
        <v>255</v>
      </c>
      <c r="D7" s="67">
        <f>SUM(D5:D6)</f>
        <v>0</v>
      </c>
      <c r="E7" s="28"/>
      <c r="K7" s="65">
        <f t="shared" si="0"/>
        <v>0</v>
      </c>
      <c r="L7" s="65"/>
      <c r="M7" s="65"/>
    </row>
    <row r="8" spans="1:13" ht="14.1" customHeight="1" x14ac:dyDescent="0.15">
      <c r="A8" s="29" t="s">
        <v>55</v>
      </c>
      <c r="B8" s="144" t="s">
        <v>56</v>
      </c>
      <c r="C8" s="27" t="s">
        <v>269</v>
      </c>
      <c r="D8" s="67">
        <f>옵션!$C$2</f>
        <v>0</v>
      </c>
      <c r="E8" s="28"/>
      <c r="J8" s="8">
        <v>1</v>
      </c>
      <c r="K8" s="65">
        <f t="shared" si="0"/>
        <v>0</v>
      </c>
      <c r="L8" s="65"/>
      <c r="M8" s="65"/>
    </row>
    <row r="9" spans="1:13" ht="14.1" customHeight="1" x14ac:dyDescent="0.15">
      <c r="A9" s="24"/>
      <c r="B9" s="142"/>
      <c r="C9" s="27" t="s">
        <v>253</v>
      </c>
      <c r="D9" s="67">
        <f>TRUNC((D8)*I9/100)</f>
        <v>0</v>
      </c>
      <c r="E9" s="28" t="s">
        <v>254</v>
      </c>
      <c r="I9" s="8">
        <v>7.9</v>
      </c>
      <c r="J9" s="8">
        <v>1</v>
      </c>
      <c r="K9" s="65">
        <f t="shared" si="0"/>
        <v>0</v>
      </c>
      <c r="L9" s="65"/>
      <c r="M9" s="65"/>
    </row>
    <row r="10" spans="1:13" ht="14.1" customHeight="1" x14ac:dyDescent="0.15">
      <c r="A10" s="24"/>
      <c r="B10" s="143"/>
      <c r="C10" s="27" t="s">
        <v>255</v>
      </c>
      <c r="D10" s="67">
        <f>SUM(D8:D9)</f>
        <v>0</v>
      </c>
      <c r="E10" s="28"/>
      <c r="K10" s="65">
        <f t="shared" si="0"/>
        <v>0</v>
      </c>
      <c r="L10" s="65"/>
      <c r="M10" s="65"/>
    </row>
    <row r="11" spans="1:13" ht="14.1" customHeight="1" x14ac:dyDescent="0.15">
      <c r="A11" s="24" t="s">
        <v>3</v>
      </c>
      <c r="B11" s="30"/>
      <c r="C11" s="27" t="s">
        <v>256</v>
      </c>
      <c r="D11" s="67">
        <f>TRUNC((D10)*I11/100)</f>
        <v>0</v>
      </c>
      <c r="E11" s="28" t="s">
        <v>257</v>
      </c>
      <c r="I11" s="8">
        <v>4.05</v>
      </c>
      <c r="J11" s="8">
        <v>1</v>
      </c>
      <c r="K11" s="65">
        <f t="shared" si="0"/>
        <v>0</v>
      </c>
      <c r="L11" s="65"/>
      <c r="M11" s="65"/>
    </row>
    <row r="12" spans="1:13" ht="14.1" customHeight="1" x14ac:dyDescent="0.15">
      <c r="A12" s="24"/>
      <c r="B12" s="30"/>
      <c r="C12" s="27" t="s">
        <v>258</v>
      </c>
      <c r="D12" s="67">
        <f>TRUNC((D10)*I12/100)</f>
        <v>0</v>
      </c>
      <c r="E12" s="28" t="s">
        <v>259</v>
      </c>
      <c r="I12" s="8">
        <v>0.87</v>
      </c>
      <c r="J12" s="8">
        <v>1</v>
      </c>
      <c r="K12" s="65">
        <f t="shared" si="0"/>
        <v>0</v>
      </c>
      <c r="L12" s="65"/>
      <c r="M12" s="65"/>
    </row>
    <row r="13" spans="1:13" ht="14.1" customHeight="1" x14ac:dyDescent="0.15">
      <c r="A13" s="29" t="s">
        <v>57</v>
      </c>
      <c r="B13" s="69"/>
      <c r="C13" s="27" t="s">
        <v>260</v>
      </c>
      <c r="D13" s="67">
        <f>TRUNC((D7+D10)*I15/100)</f>
        <v>0</v>
      </c>
      <c r="E13" s="28" t="s">
        <v>261</v>
      </c>
      <c r="I13" s="8">
        <v>2.2999999999999998</v>
      </c>
      <c r="J13" s="8">
        <v>1</v>
      </c>
      <c r="K13" s="65">
        <f t="shared" si="0"/>
        <v>0</v>
      </c>
      <c r="L13" s="65"/>
      <c r="M13" s="65"/>
    </row>
    <row r="14" spans="1:13" ht="14.1" customHeight="1" x14ac:dyDescent="0.15">
      <c r="A14" s="24"/>
      <c r="B14" s="31" t="s">
        <v>58</v>
      </c>
      <c r="C14" s="27"/>
      <c r="D14" s="67"/>
      <c r="E14" s="28"/>
      <c r="I14" s="8">
        <v>2.93</v>
      </c>
      <c r="J14" s="8">
        <v>1</v>
      </c>
      <c r="K14" s="65">
        <f t="shared" si="0"/>
        <v>0</v>
      </c>
      <c r="L14" s="65"/>
      <c r="M14" s="65"/>
    </row>
    <row r="15" spans="1:13" ht="14.1" customHeight="1" x14ac:dyDescent="0.15">
      <c r="A15" s="24" t="s">
        <v>3</v>
      </c>
      <c r="B15" s="30"/>
      <c r="C15" s="27"/>
      <c r="D15" s="67"/>
      <c r="E15" s="28"/>
      <c r="I15" s="8">
        <v>3.3</v>
      </c>
      <c r="J15" s="8">
        <v>1</v>
      </c>
      <c r="K15" s="65">
        <f t="shared" si="0"/>
        <v>0</v>
      </c>
      <c r="L15" s="65"/>
      <c r="M15" s="65"/>
    </row>
    <row r="16" spans="1:13" ht="14.1" customHeight="1" x14ac:dyDescent="0.15">
      <c r="A16" s="24"/>
      <c r="B16" s="30"/>
      <c r="C16" s="27"/>
      <c r="D16" s="67"/>
      <c r="E16" s="28"/>
      <c r="I16" s="8">
        <v>1.7</v>
      </c>
      <c r="J16" s="8">
        <v>1</v>
      </c>
      <c r="K16" s="65">
        <f t="shared" si="0"/>
        <v>0</v>
      </c>
      <c r="L16" s="65"/>
      <c r="M16" s="65"/>
    </row>
    <row r="17" spans="1:13" ht="14.1" customHeight="1" x14ac:dyDescent="0.15">
      <c r="A17" s="24"/>
      <c r="B17" s="30"/>
      <c r="C17" s="27"/>
      <c r="D17" s="67"/>
      <c r="E17" s="28"/>
      <c r="I17" s="8">
        <v>2.4900000000000002</v>
      </c>
      <c r="J17" s="8">
        <v>1</v>
      </c>
      <c r="K17" s="65">
        <f t="shared" si="0"/>
        <v>0</v>
      </c>
      <c r="L17" s="65"/>
      <c r="M17" s="65"/>
    </row>
    <row r="18" spans="1:13" ht="14.1" customHeight="1" x14ac:dyDescent="0.15">
      <c r="A18" s="29" t="s">
        <v>59</v>
      </c>
      <c r="B18" s="30"/>
      <c r="C18" s="27"/>
      <c r="D18" s="67"/>
      <c r="E18" s="28"/>
      <c r="I18" s="8">
        <v>7.38</v>
      </c>
      <c r="J18" s="8">
        <v>1</v>
      </c>
      <c r="K18" s="65">
        <f t="shared" si="0"/>
        <v>0</v>
      </c>
      <c r="L18" s="65"/>
      <c r="M18" s="65"/>
    </row>
    <row r="19" spans="1:13" ht="14.1" customHeight="1" x14ac:dyDescent="0.15">
      <c r="A19" s="24" t="s">
        <v>3</v>
      </c>
      <c r="B19" s="31" t="s">
        <v>3</v>
      </c>
      <c r="C19" s="27" t="s">
        <v>3</v>
      </c>
      <c r="D19" s="67"/>
      <c r="E19" s="28"/>
      <c r="K19" s="65">
        <f t="shared" si="0"/>
        <v>0</v>
      </c>
      <c r="L19" s="65"/>
      <c r="M19" s="65"/>
    </row>
    <row r="20" spans="1:13" ht="14.1" customHeight="1" x14ac:dyDescent="0.15">
      <c r="A20" s="24"/>
      <c r="B20" s="69"/>
      <c r="C20" s="27" t="s">
        <v>3</v>
      </c>
      <c r="D20" s="67"/>
      <c r="E20" s="28"/>
      <c r="K20" s="65">
        <f t="shared" si="0"/>
        <v>0</v>
      </c>
      <c r="L20" s="65"/>
      <c r="M20" s="65"/>
    </row>
    <row r="21" spans="1:13" ht="14.1" customHeight="1" x14ac:dyDescent="0.15">
      <c r="A21" s="24"/>
      <c r="B21" s="30"/>
      <c r="C21" s="27" t="s">
        <v>3</v>
      </c>
      <c r="D21" s="67"/>
      <c r="E21" s="28"/>
      <c r="K21" s="65">
        <f t="shared" si="0"/>
        <v>0</v>
      </c>
      <c r="L21" s="65"/>
      <c r="M21" s="65"/>
    </row>
    <row r="22" spans="1:13" ht="14.1" customHeight="1" x14ac:dyDescent="0.15">
      <c r="A22" s="24"/>
      <c r="B22" s="31" t="s">
        <v>60</v>
      </c>
      <c r="C22" s="27" t="s">
        <v>3</v>
      </c>
      <c r="D22" s="67"/>
      <c r="E22" s="28"/>
      <c r="K22" s="65">
        <f t="shared" si="0"/>
        <v>0</v>
      </c>
      <c r="L22" s="65"/>
      <c r="M22" s="65"/>
    </row>
    <row r="23" spans="1:13" ht="14.1" customHeight="1" x14ac:dyDescent="0.15">
      <c r="A23" s="29" t="s">
        <v>60</v>
      </c>
      <c r="B23" s="30"/>
      <c r="C23" s="27" t="s">
        <v>3</v>
      </c>
      <c r="D23" s="67"/>
      <c r="E23" s="28"/>
      <c r="K23" s="65">
        <f t="shared" si="0"/>
        <v>0</v>
      </c>
      <c r="L23" s="65"/>
      <c r="M23" s="65"/>
    </row>
    <row r="24" spans="1:13" ht="14.1" customHeight="1" x14ac:dyDescent="0.15">
      <c r="A24" s="24"/>
      <c r="B24" s="30"/>
      <c r="C24" s="27" t="s">
        <v>3</v>
      </c>
      <c r="D24" s="67"/>
      <c r="E24" s="28"/>
      <c r="K24" s="65">
        <f t="shared" si="0"/>
        <v>0</v>
      </c>
      <c r="L24" s="65"/>
      <c r="M24" s="65"/>
    </row>
    <row r="25" spans="1:13" ht="14.1" customHeight="1" x14ac:dyDescent="0.15">
      <c r="A25" s="24"/>
      <c r="B25" s="30"/>
      <c r="C25" s="27" t="s">
        <v>3</v>
      </c>
      <c r="D25" s="67"/>
      <c r="E25" s="28"/>
      <c r="K25" s="65">
        <f t="shared" si="0"/>
        <v>0</v>
      </c>
      <c r="L25" s="65"/>
      <c r="M25" s="65"/>
    </row>
    <row r="26" spans="1:13" ht="14.1" customHeight="1" x14ac:dyDescent="0.15">
      <c r="A26" s="24"/>
      <c r="B26" s="30"/>
      <c r="C26" s="27" t="s">
        <v>255</v>
      </c>
      <c r="D26" s="67">
        <f>SUM(D11:D25)</f>
        <v>0</v>
      </c>
      <c r="E26" s="28"/>
      <c r="K26" s="65">
        <f t="shared" si="0"/>
        <v>0</v>
      </c>
      <c r="L26" s="65"/>
      <c r="M26" s="65"/>
    </row>
    <row r="27" spans="1:13" ht="14.1" customHeight="1" x14ac:dyDescent="0.15">
      <c r="A27" s="112" t="s">
        <v>262</v>
      </c>
      <c r="B27" s="113"/>
      <c r="C27" s="113"/>
      <c r="D27" s="67">
        <f>TRUNC((D7+D10+D26)*I27/100)</f>
        <v>0</v>
      </c>
      <c r="E27" s="28" t="s">
        <v>281</v>
      </c>
      <c r="I27" s="8">
        <v>6</v>
      </c>
      <c r="J27" s="8">
        <v>1</v>
      </c>
      <c r="K27" s="65">
        <f t="shared" si="0"/>
        <v>0</v>
      </c>
      <c r="L27" s="65"/>
      <c r="M27" s="65"/>
    </row>
    <row r="28" spans="1:13" ht="14.1" customHeight="1" x14ac:dyDescent="0.15">
      <c r="A28" s="112" t="s">
        <v>263</v>
      </c>
      <c r="B28" s="113"/>
      <c r="C28" s="113"/>
      <c r="D28" s="67">
        <f>L28-((SUM(K5:K27)+L28-TRUNC((SUM(K5:K27)+L28)/M28)*M28))</f>
        <v>0</v>
      </c>
      <c r="E28" s="28" t="s">
        <v>282</v>
      </c>
      <c r="I28" s="8">
        <v>15</v>
      </c>
      <c r="J28" s="8">
        <v>1</v>
      </c>
      <c r="K28" s="65">
        <f t="shared" si="0"/>
        <v>0</v>
      </c>
      <c r="L28" s="65">
        <f>TRUNC((D10+D26+D27)*I28/100)</f>
        <v>0</v>
      </c>
      <c r="M28" s="65">
        <v>10000</v>
      </c>
    </row>
    <row r="29" spans="1:13" ht="14.1" customHeight="1" x14ac:dyDescent="0.15">
      <c r="A29" s="112" t="s">
        <v>264</v>
      </c>
      <c r="B29" s="113"/>
      <c r="C29" s="113"/>
      <c r="D29" s="67">
        <f>SUM(K5:K28)</f>
        <v>0</v>
      </c>
      <c r="E29" s="28"/>
      <c r="K29" s="65">
        <f t="shared" si="0"/>
        <v>0</v>
      </c>
      <c r="L29" s="65"/>
      <c r="M29" s="65"/>
    </row>
    <row r="30" spans="1:13" ht="14.1" customHeight="1" x14ac:dyDescent="0.15">
      <c r="A30" s="112" t="s">
        <v>265</v>
      </c>
      <c r="B30" s="113"/>
      <c r="C30" s="113"/>
      <c r="D30" s="67">
        <f>TRUNC((D29)*I30/100)</f>
        <v>0</v>
      </c>
      <c r="E30" s="28"/>
      <c r="I30" s="8">
        <v>10</v>
      </c>
      <c r="J30" s="8">
        <v>1</v>
      </c>
      <c r="K30" s="65">
        <f t="shared" si="0"/>
        <v>0</v>
      </c>
      <c r="L30" s="65"/>
      <c r="M30" s="65"/>
    </row>
    <row r="31" spans="1:13" ht="14.1" customHeight="1" x14ac:dyDescent="0.15">
      <c r="A31" s="112" t="s">
        <v>3</v>
      </c>
      <c r="B31" s="113"/>
      <c r="C31" s="113"/>
      <c r="D31" s="67"/>
      <c r="E31" s="28"/>
      <c r="K31" s="65">
        <f t="shared" si="0"/>
        <v>0</v>
      </c>
      <c r="L31" s="65"/>
      <c r="M31" s="65"/>
    </row>
    <row r="32" spans="1:13" ht="14.1" customHeight="1" x14ac:dyDescent="0.15">
      <c r="A32" s="112" t="s">
        <v>3</v>
      </c>
      <c r="B32" s="113"/>
      <c r="C32" s="113"/>
      <c r="D32" s="67"/>
      <c r="E32" s="28"/>
      <c r="K32" s="65">
        <f t="shared" si="0"/>
        <v>0</v>
      </c>
      <c r="L32" s="65"/>
      <c r="M32" s="65"/>
    </row>
    <row r="33" spans="1:13" ht="14.1" customHeight="1" x14ac:dyDescent="0.15">
      <c r="A33" s="112" t="s">
        <v>3</v>
      </c>
      <c r="B33" s="113"/>
      <c r="C33" s="113"/>
      <c r="D33" s="67"/>
      <c r="E33" s="28"/>
      <c r="K33" s="65">
        <f t="shared" si="0"/>
        <v>0</v>
      </c>
      <c r="L33" s="65"/>
      <c r="M33" s="65"/>
    </row>
    <row r="34" spans="1:13" ht="14.1" customHeight="1" x14ac:dyDescent="0.15">
      <c r="A34" s="112" t="s">
        <v>3</v>
      </c>
      <c r="B34" s="113"/>
      <c r="C34" s="113"/>
      <c r="D34" s="67"/>
      <c r="E34" s="28"/>
      <c r="K34" s="65">
        <f t="shared" si="0"/>
        <v>0</v>
      </c>
      <c r="L34" s="65"/>
      <c r="M34" s="65"/>
    </row>
    <row r="35" spans="1:13" ht="14.1" customHeight="1" thickBot="1" x14ac:dyDescent="0.2">
      <c r="A35" s="146" t="s">
        <v>266</v>
      </c>
      <c r="B35" s="147"/>
      <c r="C35" s="147"/>
      <c r="D35" s="68">
        <f>K35</f>
        <v>0</v>
      </c>
      <c r="E35" s="32"/>
      <c r="K35" s="65">
        <f>SUM(K5:K34)</f>
        <v>0</v>
      </c>
      <c r="L35" s="65"/>
      <c r="M35" s="65"/>
    </row>
    <row r="36" spans="1:13" ht="14.1" customHeight="1" x14ac:dyDescent="0.15">
      <c r="K36" s="65"/>
      <c r="L36" s="65"/>
      <c r="M36" s="65"/>
    </row>
    <row r="37" spans="1:13" x14ac:dyDescent="0.15">
      <c r="K37" s="65"/>
      <c r="L37" s="65"/>
      <c r="M37" s="65"/>
    </row>
    <row r="38" spans="1:13" x14ac:dyDescent="0.15">
      <c r="K38" s="65"/>
      <c r="L38" s="65"/>
      <c r="M38" s="65"/>
    </row>
    <row r="39" spans="1:13" x14ac:dyDescent="0.15">
      <c r="K39" s="65"/>
      <c r="L39" s="65"/>
      <c r="M39" s="65"/>
    </row>
    <row r="40" spans="1:13" x14ac:dyDescent="0.15">
      <c r="K40" s="65"/>
      <c r="L40" s="65"/>
      <c r="M40" s="65"/>
    </row>
    <row r="41" spans="1:13" x14ac:dyDescent="0.15">
      <c r="K41" s="65"/>
      <c r="L41" s="65"/>
      <c r="M41" s="65"/>
    </row>
    <row r="42" spans="1:13" x14ac:dyDescent="0.15">
      <c r="K42" s="65"/>
      <c r="L42" s="65"/>
      <c r="M42" s="65"/>
    </row>
    <row r="43" spans="1:13" x14ac:dyDescent="0.15">
      <c r="K43" s="65"/>
      <c r="L43" s="65"/>
      <c r="M43" s="65"/>
    </row>
    <row r="44" spans="1:13" x14ac:dyDescent="0.15">
      <c r="K44" s="65"/>
      <c r="L44" s="65"/>
      <c r="M44" s="65"/>
    </row>
    <row r="45" spans="1:13" x14ac:dyDescent="0.15">
      <c r="K45" s="65"/>
      <c r="L45" s="65"/>
      <c r="M45" s="65"/>
    </row>
    <row r="46" spans="1:13" x14ac:dyDescent="0.15">
      <c r="K46" s="65"/>
      <c r="L46" s="65"/>
      <c r="M46" s="65"/>
    </row>
    <row r="47" spans="1:13" x14ac:dyDescent="0.15">
      <c r="K47" s="65"/>
      <c r="L47" s="65"/>
      <c r="M47" s="65"/>
    </row>
    <row r="48" spans="1:13" x14ac:dyDescent="0.15">
      <c r="K48" s="65"/>
      <c r="L48" s="65"/>
      <c r="M48" s="65"/>
    </row>
    <row r="49" spans="11:13" x14ac:dyDescent="0.15">
      <c r="K49" s="65"/>
      <c r="L49" s="65"/>
      <c r="M49" s="65"/>
    </row>
    <row r="50" spans="11:13" x14ac:dyDescent="0.15">
      <c r="K50" s="65"/>
      <c r="L50" s="65"/>
      <c r="M50" s="65"/>
    </row>
    <row r="51" spans="11:13" x14ac:dyDescent="0.15">
      <c r="K51" s="65"/>
      <c r="L51" s="65"/>
      <c r="M51" s="65"/>
    </row>
    <row r="52" spans="11:13" x14ac:dyDescent="0.15">
      <c r="K52" s="65"/>
      <c r="L52" s="65"/>
      <c r="M52" s="65"/>
    </row>
  </sheetData>
  <mergeCells count="15">
    <mergeCell ref="A34:C34"/>
    <mergeCell ref="A35:C35"/>
    <mergeCell ref="A32:C32"/>
    <mergeCell ref="A27:C27"/>
    <mergeCell ref="A28:C28"/>
    <mergeCell ref="A29:C29"/>
    <mergeCell ref="A33:C33"/>
    <mergeCell ref="A30:C30"/>
    <mergeCell ref="A31:C31"/>
    <mergeCell ref="C3:D3"/>
    <mergeCell ref="B5:B7"/>
    <mergeCell ref="B8:B10"/>
    <mergeCell ref="A1:E1"/>
    <mergeCell ref="A3:B3"/>
    <mergeCell ref="A4:B4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topLeftCell="D1" workbookViewId="0">
      <pane ySplit="3" topLeftCell="A4" activePane="bottomLeft" state="frozen"/>
      <selection activeCell="D1" sqref="D1"/>
      <selection pane="bottomLeft" activeCell="H5" sqref="H5"/>
    </sheetView>
  </sheetViews>
  <sheetFormatPr defaultRowHeight="20.45" customHeight="1" x14ac:dyDescent="0.15"/>
  <cols>
    <col min="1" max="1" width="5.77734375" style="46" hidden="1" customWidth="1"/>
    <col min="2" max="2" width="6.5546875" style="20" hidden="1" customWidth="1"/>
    <col min="3" max="3" width="13.6640625" style="20" hidden="1" customWidth="1"/>
    <col min="4" max="4" width="36.21875" style="20" customWidth="1"/>
    <col min="5" max="5" width="9.109375" style="46" hidden="1" customWidth="1"/>
    <col min="6" max="6" width="4.21875" style="50" customWidth="1"/>
    <col min="7" max="7" width="4.6640625" style="61" customWidth="1"/>
    <col min="8" max="8" width="13" style="61" customWidth="1"/>
    <col min="9" max="9" width="13.109375" style="61" customWidth="1"/>
    <col min="10" max="10" width="5.109375" style="61" hidden="1" customWidth="1"/>
    <col min="11" max="11" width="11.21875" style="61" bestFit="1" customWidth="1"/>
    <col min="12" max="12" width="11.5546875" style="61" customWidth="1"/>
    <col min="13" max="14" width="9.44140625" style="61" customWidth="1"/>
    <col min="15" max="15" width="8.77734375" style="61" hidden="1" customWidth="1"/>
    <col min="16" max="16" width="13.21875" style="61" customWidth="1"/>
    <col min="17" max="17" width="10.44140625" style="20" customWidth="1"/>
    <col min="18" max="16384" width="8.88671875" style="2"/>
  </cols>
  <sheetData>
    <row r="1" spans="1:27" ht="20.45" customHeight="1" x14ac:dyDescent="0.15">
      <c r="B1" s="20" t="s">
        <v>221</v>
      </c>
      <c r="D1" s="152" t="s">
        <v>233</v>
      </c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AA1" s="2" t="s">
        <v>165</v>
      </c>
    </row>
    <row r="2" spans="1:27" s="16" customFormat="1" ht="20.45" customHeight="1" x14ac:dyDescent="0.15">
      <c r="A2" s="154" t="s">
        <v>80</v>
      </c>
      <c r="B2" s="154" t="s">
        <v>30</v>
      </c>
      <c r="C2" s="156" t="s">
        <v>47</v>
      </c>
      <c r="D2" s="155" t="s">
        <v>84</v>
      </c>
      <c r="E2" s="157" t="s">
        <v>32</v>
      </c>
      <c r="F2" s="157" t="s">
        <v>1</v>
      </c>
      <c r="G2" s="151" t="s">
        <v>2</v>
      </c>
      <c r="H2" s="151" t="s">
        <v>33</v>
      </c>
      <c r="I2" s="151"/>
      <c r="J2" s="151" t="s">
        <v>34</v>
      </c>
      <c r="K2" s="151"/>
      <c r="L2" s="151"/>
      <c r="M2" s="151" t="s">
        <v>35</v>
      </c>
      <c r="N2" s="151"/>
      <c r="O2" s="88"/>
      <c r="P2" s="151" t="s">
        <v>48</v>
      </c>
      <c r="Q2" s="155" t="s">
        <v>39</v>
      </c>
    </row>
    <row r="3" spans="1:27" s="16" customFormat="1" ht="20.45" customHeight="1" x14ac:dyDescent="0.15">
      <c r="A3" s="154"/>
      <c r="B3" s="154"/>
      <c r="C3" s="156"/>
      <c r="D3" s="155"/>
      <c r="E3" s="157"/>
      <c r="F3" s="157"/>
      <c r="G3" s="151"/>
      <c r="H3" s="88" t="s">
        <v>49</v>
      </c>
      <c r="I3" s="88" t="s">
        <v>50</v>
      </c>
      <c r="J3" s="88" t="s">
        <v>2</v>
      </c>
      <c r="K3" s="88" t="s">
        <v>49</v>
      </c>
      <c r="L3" s="88" t="s">
        <v>50</v>
      </c>
      <c r="M3" s="88" t="s">
        <v>51</v>
      </c>
      <c r="N3" s="88" t="s">
        <v>50</v>
      </c>
      <c r="O3" s="88" t="s">
        <v>52</v>
      </c>
      <c r="P3" s="151"/>
      <c r="Q3" s="155"/>
    </row>
    <row r="4" spans="1:27" ht="20.45" customHeight="1" x14ac:dyDescent="0.15">
      <c r="B4" s="20" t="s">
        <v>232</v>
      </c>
      <c r="D4" s="148" t="s">
        <v>246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50"/>
    </row>
    <row r="5" spans="1:27" ht="20.45" customHeight="1" x14ac:dyDescent="0.15">
      <c r="B5" s="20" t="s">
        <v>225</v>
      </c>
      <c r="D5" s="75" t="s">
        <v>182</v>
      </c>
      <c r="E5" s="48"/>
      <c r="F5" s="51" t="s">
        <v>238</v>
      </c>
      <c r="G5" s="62">
        <v>1</v>
      </c>
      <c r="H5" s="62">
        <f>내역서!I29</f>
        <v>0</v>
      </c>
      <c r="I5" s="62">
        <f>G5*H5</f>
        <v>0</v>
      </c>
      <c r="J5" s="62"/>
      <c r="K5" s="62">
        <f>내역서!L29</f>
        <v>0</v>
      </c>
      <c r="L5" s="62">
        <f>G5*K5</f>
        <v>0</v>
      </c>
      <c r="M5" s="62">
        <f>내역서!N29</f>
        <v>0</v>
      </c>
      <c r="N5" s="62">
        <f>G5*M5</f>
        <v>0</v>
      </c>
      <c r="O5" s="62" t="str">
        <f>IF((H5+K5+M5)=0, "", (H5+K5+M5))</f>
        <v/>
      </c>
      <c r="P5" s="62">
        <f>SUM(I5,L5,N5)</f>
        <v>0</v>
      </c>
      <c r="Q5" s="75" t="s">
        <v>3</v>
      </c>
    </row>
    <row r="6" spans="1:27" ht="20.45" customHeight="1" x14ac:dyDescent="0.15">
      <c r="D6" s="75"/>
      <c r="E6" s="48"/>
      <c r="F6" s="51"/>
      <c r="G6" s="62"/>
      <c r="H6" s="62"/>
      <c r="I6" s="62"/>
      <c r="J6" s="62"/>
      <c r="K6" s="62"/>
      <c r="L6" s="62"/>
      <c r="M6" s="62"/>
      <c r="N6" s="62"/>
      <c r="O6" s="62"/>
      <c r="P6" s="62"/>
      <c r="Q6" s="75"/>
    </row>
    <row r="7" spans="1:27" ht="20.45" customHeight="1" x14ac:dyDescent="0.15">
      <c r="D7" s="75"/>
      <c r="E7" s="48"/>
      <c r="F7" s="51"/>
      <c r="G7" s="62"/>
      <c r="H7" s="62"/>
      <c r="I7" s="62"/>
      <c r="J7" s="62"/>
      <c r="K7" s="62"/>
      <c r="L7" s="62"/>
      <c r="M7" s="62"/>
      <c r="N7" s="62"/>
      <c r="O7" s="62"/>
      <c r="P7" s="62"/>
      <c r="Q7" s="75"/>
    </row>
    <row r="8" spans="1:27" ht="20.45" customHeight="1" x14ac:dyDescent="0.15">
      <c r="D8" s="75"/>
      <c r="E8" s="48"/>
      <c r="F8" s="51"/>
      <c r="G8" s="62"/>
      <c r="H8" s="62"/>
      <c r="I8" s="62"/>
      <c r="J8" s="62"/>
      <c r="K8" s="62"/>
      <c r="L8" s="62"/>
      <c r="M8" s="62"/>
      <c r="N8" s="62"/>
      <c r="O8" s="62"/>
      <c r="P8" s="62"/>
      <c r="Q8" s="75"/>
    </row>
    <row r="9" spans="1:27" ht="20.45" customHeight="1" x14ac:dyDescent="0.15">
      <c r="D9" s="75"/>
      <c r="E9" s="48"/>
      <c r="F9" s="51"/>
      <c r="G9" s="62"/>
      <c r="H9" s="62"/>
      <c r="I9" s="62"/>
      <c r="J9" s="62"/>
      <c r="K9" s="62"/>
      <c r="L9" s="62"/>
      <c r="M9" s="62"/>
      <c r="N9" s="62"/>
      <c r="O9" s="62"/>
      <c r="P9" s="62"/>
      <c r="Q9" s="75"/>
    </row>
    <row r="10" spans="1:27" ht="20.45" customHeight="1" x14ac:dyDescent="0.15">
      <c r="D10" s="75"/>
      <c r="E10" s="48"/>
      <c r="F10" s="51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75"/>
    </row>
    <row r="11" spans="1:27" ht="20.45" customHeight="1" x14ac:dyDescent="0.15">
      <c r="D11" s="75"/>
      <c r="E11" s="48"/>
      <c r="F11" s="51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75"/>
    </row>
    <row r="12" spans="1:27" ht="20.45" customHeight="1" x14ac:dyDescent="0.15">
      <c r="D12" s="75"/>
      <c r="E12" s="48"/>
      <c r="F12" s="51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75"/>
    </row>
    <row r="13" spans="1:27" ht="20.45" customHeight="1" x14ac:dyDescent="0.15">
      <c r="D13" s="75"/>
      <c r="E13" s="48"/>
      <c r="F13" s="51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75"/>
    </row>
    <row r="14" spans="1:27" ht="20.45" customHeight="1" x14ac:dyDescent="0.15">
      <c r="D14" s="75"/>
      <c r="E14" s="48"/>
      <c r="F14" s="51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75"/>
    </row>
    <row r="15" spans="1:27" ht="20.45" customHeight="1" x14ac:dyDescent="0.15">
      <c r="D15" s="75"/>
      <c r="E15" s="48"/>
      <c r="F15" s="51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75"/>
    </row>
    <row r="16" spans="1:27" ht="20.45" customHeight="1" x14ac:dyDescent="0.15">
      <c r="D16" s="75"/>
      <c r="E16" s="48"/>
      <c r="F16" s="51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75"/>
    </row>
    <row r="17" spans="3:17" ht="20.45" customHeight="1" x14ac:dyDescent="0.15">
      <c r="D17" s="75"/>
      <c r="E17" s="48"/>
      <c r="F17" s="51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75"/>
    </row>
    <row r="18" spans="3:17" ht="20.45" customHeight="1" x14ac:dyDescent="0.15">
      <c r="D18" s="75"/>
      <c r="E18" s="48"/>
      <c r="F18" s="51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75"/>
    </row>
    <row r="19" spans="3:17" ht="20.45" customHeight="1" x14ac:dyDescent="0.15">
      <c r="D19" s="75"/>
      <c r="E19" s="48"/>
      <c r="F19" s="51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75"/>
    </row>
    <row r="20" spans="3:17" ht="20.45" customHeight="1" x14ac:dyDescent="0.15">
      <c r="D20" s="75"/>
      <c r="E20" s="48"/>
      <c r="F20" s="51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75"/>
    </row>
    <row r="21" spans="3:17" ht="20.45" customHeight="1" x14ac:dyDescent="0.15">
      <c r="D21" s="75"/>
      <c r="E21" s="48"/>
      <c r="F21" s="51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75"/>
    </row>
    <row r="22" spans="3:17" ht="20.45" customHeight="1" x14ac:dyDescent="0.15">
      <c r="D22" s="75"/>
      <c r="E22" s="48"/>
      <c r="F22" s="51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75"/>
    </row>
    <row r="23" spans="3:17" ht="20.45" customHeight="1" x14ac:dyDescent="0.15">
      <c r="D23" s="75"/>
      <c r="E23" s="48"/>
      <c r="F23" s="51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75"/>
    </row>
    <row r="24" spans="3:17" ht="20.45" customHeight="1" x14ac:dyDescent="0.15">
      <c r="D24" s="75"/>
      <c r="E24" s="48"/>
      <c r="F24" s="51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75"/>
    </row>
    <row r="25" spans="3:17" ht="20.45" customHeight="1" x14ac:dyDescent="0.15">
      <c r="D25" s="75"/>
      <c r="E25" s="48"/>
      <c r="F25" s="51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75"/>
    </row>
    <row r="26" spans="3:17" ht="20.45" customHeight="1" x14ac:dyDescent="0.15">
      <c r="D26" s="75"/>
      <c r="E26" s="48"/>
      <c r="F26" s="51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75"/>
    </row>
    <row r="27" spans="3:17" ht="20.45" customHeight="1" x14ac:dyDescent="0.15">
      <c r="D27" s="75"/>
      <c r="E27" s="48"/>
      <c r="F27" s="5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75"/>
    </row>
    <row r="28" spans="3:17" ht="20.45" customHeight="1" x14ac:dyDescent="0.15">
      <c r="D28" s="75"/>
      <c r="E28" s="48"/>
      <c r="F28" s="51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75"/>
    </row>
    <row r="29" spans="3:17" ht="20.45" customHeight="1" x14ac:dyDescent="0.15">
      <c r="C29" s="20" t="s">
        <v>245</v>
      </c>
      <c r="D29" s="75" t="s">
        <v>244</v>
      </c>
      <c r="E29" s="48"/>
      <c r="F29" s="51"/>
      <c r="G29" s="62"/>
      <c r="H29" s="62"/>
      <c r="I29" s="62">
        <f>TRUNC(SUM(I4:I28))</f>
        <v>0</v>
      </c>
      <c r="J29" s="62"/>
      <c r="K29" s="62"/>
      <c r="L29" s="62">
        <f>TRUNC(SUM(L4:L28))</f>
        <v>0</v>
      </c>
      <c r="M29" s="62"/>
      <c r="N29" s="62">
        <f>TRUNC(SUM(N4:N28))</f>
        <v>0</v>
      </c>
      <c r="O29" s="62"/>
      <c r="P29" s="62">
        <f>TRUNC(SUM(P4:P28))</f>
        <v>0</v>
      </c>
      <c r="Q29" s="75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9"/>
  <sheetViews>
    <sheetView topLeftCell="D1" workbookViewId="0">
      <pane ySplit="3" topLeftCell="A4" activePane="bottomLeft" state="frozen"/>
      <selection activeCell="D1" sqref="D1"/>
      <selection pane="bottomLeft" activeCell="K5" sqref="K5:K14"/>
    </sheetView>
  </sheetViews>
  <sheetFormatPr defaultRowHeight="23.1" customHeight="1" x14ac:dyDescent="0.15"/>
  <cols>
    <col min="1" max="1" width="12.109375" style="20" hidden="1" customWidth="1"/>
    <col min="2" max="2" width="17.44140625" style="20" hidden="1" customWidth="1"/>
    <col min="3" max="3" width="20.6640625" style="20" hidden="1" customWidth="1"/>
    <col min="4" max="4" width="24.33203125" style="20" customWidth="1"/>
    <col min="5" max="5" width="25.33203125" style="20" customWidth="1"/>
    <col min="6" max="6" width="4.21875" style="50" customWidth="1"/>
    <col min="7" max="7" width="10" style="46" customWidth="1"/>
    <col min="8" max="8" width="13" style="61" customWidth="1"/>
    <col min="9" max="9" width="13.21875" style="61" customWidth="1"/>
    <col min="10" max="10" width="5.5546875" style="61" hidden="1" customWidth="1"/>
    <col min="11" max="11" width="10.44140625" style="61" customWidth="1"/>
    <col min="12" max="12" width="11.77734375" style="61" customWidth="1"/>
    <col min="13" max="13" width="8.44140625" style="61" customWidth="1"/>
    <col min="14" max="14" width="9.109375" style="61" customWidth="1"/>
    <col min="15" max="15" width="6" style="61" hidden="1" customWidth="1"/>
    <col min="16" max="16" width="13" style="61" customWidth="1"/>
    <col min="17" max="17" width="11.109375" style="20" customWidth="1"/>
    <col min="18" max="26" width="8.88671875" style="2"/>
    <col min="27" max="31" width="11.77734375" style="61" customWidth="1"/>
    <col min="32" max="16384" width="8.88671875" style="2"/>
  </cols>
  <sheetData>
    <row r="1" spans="1:31" ht="23.1" customHeight="1" x14ac:dyDescent="0.15">
      <c r="B1" s="20" t="s">
        <v>221</v>
      </c>
      <c r="D1" s="159" t="s">
        <v>233</v>
      </c>
      <c r="E1" s="160"/>
      <c r="F1" s="160"/>
      <c r="G1" s="160"/>
      <c r="H1" s="160"/>
      <c r="I1" s="160"/>
      <c r="J1" s="160"/>
      <c r="K1" s="160"/>
      <c r="L1" s="160"/>
      <c r="M1" s="160"/>
      <c r="N1" s="160"/>
      <c r="W1" s="158" t="s">
        <v>91</v>
      </c>
      <c r="X1" s="158"/>
      <c r="Y1" s="158"/>
      <c r="Z1" s="94"/>
      <c r="AA1" s="94" t="s">
        <v>96</v>
      </c>
      <c r="AB1" s="94"/>
      <c r="AC1" s="94"/>
      <c r="AD1" s="94"/>
      <c r="AE1" s="94"/>
    </row>
    <row r="2" spans="1:31" s="16" customFormat="1" ht="23.1" customHeight="1" x14ac:dyDescent="0.15">
      <c r="A2" s="154" t="s">
        <v>79</v>
      </c>
      <c r="B2" s="154" t="s">
        <v>30</v>
      </c>
      <c r="C2" s="156" t="s">
        <v>26</v>
      </c>
      <c r="D2" s="155" t="s">
        <v>85</v>
      </c>
      <c r="E2" s="155" t="s">
        <v>86</v>
      </c>
      <c r="F2" s="157" t="s">
        <v>1</v>
      </c>
      <c r="G2" s="157" t="s">
        <v>2</v>
      </c>
      <c r="H2" s="151" t="s">
        <v>33</v>
      </c>
      <c r="I2" s="151"/>
      <c r="J2" s="151" t="s">
        <v>34</v>
      </c>
      <c r="K2" s="151"/>
      <c r="L2" s="151"/>
      <c r="M2" s="151" t="s">
        <v>35</v>
      </c>
      <c r="N2" s="151"/>
      <c r="O2" s="88"/>
      <c r="P2" s="151" t="s">
        <v>48</v>
      </c>
      <c r="Q2" s="155" t="s">
        <v>39</v>
      </c>
      <c r="W2" s="16" t="s">
        <v>92</v>
      </c>
      <c r="X2" s="16" t="s">
        <v>93</v>
      </c>
      <c r="Y2" s="16" t="s">
        <v>94</v>
      </c>
      <c r="Z2" s="16" t="s">
        <v>95</v>
      </c>
      <c r="AA2" s="63" t="s">
        <v>157</v>
      </c>
      <c r="AB2" s="63" t="s">
        <v>156</v>
      </c>
      <c r="AC2" s="63" t="s">
        <v>97</v>
      </c>
      <c r="AD2" s="63" t="s">
        <v>99</v>
      </c>
      <c r="AE2" s="63" t="s">
        <v>98</v>
      </c>
    </row>
    <row r="3" spans="1:31" s="16" customFormat="1" ht="23.1" customHeight="1" x14ac:dyDescent="0.15">
      <c r="A3" s="154"/>
      <c r="B3" s="154"/>
      <c r="C3" s="156"/>
      <c r="D3" s="155"/>
      <c r="E3" s="155"/>
      <c r="F3" s="157"/>
      <c r="G3" s="157"/>
      <c r="H3" s="88" t="s">
        <v>49</v>
      </c>
      <c r="I3" s="88" t="s">
        <v>50</v>
      </c>
      <c r="J3" s="88" t="s">
        <v>2</v>
      </c>
      <c r="K3" s="88" t="s">
        <v>49</v>
      </c>
      <c r="L3" s="88" t="s">
        <v>50</v>
      </c>
      <c r="M3" s="88" t="s">
        <v>51</v>
      </c>
      <c r="N3" s="88" t="s">
        <v>50</v>
      </c>
      <c r="O3" s="88" t="s">
        <v>52</v>
      </c>
      <c r="P3" s="151"/>
      <c r="Q3" s="155"/>
      <c r="W3" s="2"/>
      <c r="X3" s="2"/>
      <c r="Y3" s="2"/>
      <c r="Z3" s="2"/>
      <c r="AA3" s="61"/>
      <c r="AB3" s="61"/>
      <c r="AC3" s="61"/>
      <c r="AD3" s="61">
        <f>IF(옵션!$C$11 =0, "1", 옵션!$C$11)</f>
        <v>1000</v>
      </c>
      <c r="AE3" s="61">
        <f>IF(옵션!$C$12 =0, "1", 옵션!$C$12)</f>
        <v>1000</v>
      </c>
    </row>
    <row r="4" spans="1:31" ht="23.1" customHeight="1" x14ac:dyDescent="0.15">
      <c r="B4" s="20" t="s">
        <v>232</v>
      </c>
      <c r="D4" s="148" t="s">
        <v>231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50"/>
    </row>
    <row r="5" spans="1:31" ht="23.1" customHeight="1" x14ac:dyDescent="0.15">
      <c r="A5" s="20" t="s">
        <v>215</v>
      </c>
      <c r="B5" s="20" t="s">
        <v>225</v>
      </c>
      <c r="C5" s="20" t="s">
        <v>185</v>
      </c>
      <c r="D5" s="75" t="s">
        <v>186</v>
      </c>
      <c r="E5" s="75" t="s">
        <v>187</v>
      </c>
      <c r="F5" s="51" t="s">
        <v>188</v>
      </c>
      <c r="G5" s="48">
        <v>1350</v>
      </c>
      <c r="H5" s="62"/>
      <c r="I5" s="91">
        <f>TRUNC(G5*H5)</f>
        <v>0</v>
      </c>
      <c r="J5" s="62">
        <v>1285</v>
      </c>
      <c r="K5" s="62"/>
      <c r="L5" s="91">
        <f t="shared" ref="L5:L13" si="0">TRUNC(G5*K5)</f>
        <v>0</v>
      </c>
      <c r="M5" s="62">
        <f>합산자재!J4</f>
        <v>0</v>
      </c>
      <c r="N5" s="91">
        <f t="shared" ref="N5:N14" si="1">TRUNC(G5*M5)</f>
        <v>0</v>
      </c>
      <c r="O5" s="62" t="str">
        <f t="shared" ref="O5:O14" si="2">IF((H5+K5+M5)=0, "", (H5+K5+M5))</f>
        <v/>
      </c>
      <c r="P5" s="62">
        <f t="shared" ref="P5:P14" si="3">SUM(I5,L5,N5)</f>
        <v>0</v>
      </c>
      <c r="Q5" s="75"/>
      <c r="AC5" s="61">
        <f>G5*H5</f>
        <v>0</v>
      </c>
    </row>
    <row r="6" spans="1:31" ht="23.1" customHeight="1" x14ac:dyDescent="0.15">
      <c r="D6" s="75" t="s">
        <v>186</v>
      </c>
      <c r="E6" s="75" t="s">
        <v>276</v>
      </c>
      <c r="F6" s="51" t="s">
        <v>188</v>
      </c>
      <c r="G6" s="48">
        <v>300</v>
      </c>
      <c r="H6" s="62"/>
      <c r="I6" s="91">
        <f t="shared" ref="I6:I7" si="4">TRUNC(G6*H6)</f>
        <v>0</v>
      </c>
      <c r="J6" s="62"/>
      <c r="K6" s="62"/>
      <c r="L6" s="91"/>
      <c r="M6" s="62"/>
      <c r="N6" s="91"/>
      <c r="O6" s="62"/>
      <c r="P6" s="62">
        <f t="shared" si="3"/>
        <v>0</v>
      </c>
      <c r="Q6" s="75"/>
    </row>
    <row r="7" spans="1:31" ht="23.1" customHeight="1" x14ac:dyDescent="0.15">
      <c r="A7" s="20" t="s">
        <v>217</v>
      </c>
      <c r="B7" s="20" t="s">
        <v>225</v>
      </c>
      <c r="C7" s="20" t="s">
        <v>195</v>
      </c>
      <c r="D7" s="75" t="s">
        <v>196</v>
      </c>
      <c r="E7" s="75" t="s">
        <v>197</v>
      </c>
      <c r="F7" s="51" t="s">
        <v>198</v>
      </c>
      <c r="G7" s="48">
        <v>1</v>
      </c>
      <c r="H7" s="62"/>
      <c r="I7" s="91">
        <f t="shared" si="4"/>
        <v>0</v>
      </c>
      <c r="J7" s="62">
        <v>1</v>
      </c>
      <c r="K7" s="62"/>
      <c r="L7" s="91">
        <f t="shared" si="0"/>
        <v>0</v>
      </c>
      <c r="M7" s="62">
        <f>합산자재!J6</f>
        <v>0</v>
      </c>
      <c r="N7" s="91">
        <f t="shared" si="1"/>
        <v>0</v>
      </c>
      <c r="O7" s="62" t="str">
        <f t="shared" si="2"/>
        <v/>
      </c>
      <c r="P7" s="62">
        <f t="shared" si="3"/>
        <v>0</v>
      </c>
      <c r="Q7" s="75"/>
    </row>
    <row r="8" spans="1:31" ht="23.1" customHeight="1" x14ac:dyDescent="0.15">
      <c r="A8" s="20" t="s">
        <v>218</v>
      </c>
      <c r="B8" s="20" t="s">
        <v>225</v>
      </c>
      <c r="C8" s="20" t="s">
        <v>201</v>
      </c>
      <c r="D8" s="75" t="s">
        <v>202</v>
      </c>
      <c r="E8" s="75" t="s">
        <v>203</v>
      </c>
      <c r="F8" s="51" t="s">
        <v>204</v>
      </c>
      <c r="G8" s="48">
        <v>16</v>
      </c>
      <c r="H8" s="62"/>
      <c r="I8" s="91">
        <f>TRUNC(G8*H8)</f>
        <v>0</v>
      </c>
      <c r="J8" s="62">
        <v>16</v>
      </c>
      <c r="K8" s="62"/>
      <c r="L8" s="91">
        <f t="shared" si="0"/>
        <v>0</v>
      </c>
      <c r="M8" s="62">
        <f>합산자재!J7</f>
        <v>0</v>
      </c>
      <c r="N8" s="91">
        <f t="shared" si="1"/>
        <v>0</v>
      </c>
      <c r="O8" s="62" t="str">
        <f t="shared" si="2"/>
        <v/>
      </c>
      <c r="P8" s="62">
        <f t="shared" si="3"/>
        <v>0</v>
      </c>
      <c r="Q8" s="75"/>
    </row>
    <row r="9" spans="1:31" ht="23.1" customHeight="1" x14ac:dyDescent="0.15">
      <c r="A9" s="20" t="s">
        <v>216</v>
      </c>
      <c r="B9" s="20" t="s">
        <v>225</v>
      </c>
      <c r="C9" s="20" t="s">
        <v>191</v>
      </c>
      <c r="D9" s="75" t="s">
        <v>192</v>
      </c>
      <c r="E9" s="75" t="s">
        <v>271</v>
      </c>
      <c r="F9" s="51" t="s">
        <v>194</v>
      </c>
      <c r="G9" s="48">
        <v>1</v>
      </c>
      <c r="H9" s="62"/>
      <c r="I9" s="91">
        <f>TRUNC(G9*H9)</f>
        <v>0</v>
      </c>
      <c r="J9" s="62">
        <v>1</v>
      </c>
      <c r="K9" s="62"/>
      <c r="L9" s="91">
        <f t="shared" si="0"/>
        <v>0</v>
      </c>
      <c r="M9" s="62">
        <f>합산자재!J5</f>
        <v>0</v>
      </c>
      <c r="N9" s="91">
        <f t="shared" si="1"/>
        <v>0</v>
      </c>
      <c r="O9" s="62" t="str">
        <f t="shared" si="2"/>
        <v/>
      </c>
      <c r="P9" s="62">
        <f t="shared" si="3"/>
        <v>0</v>
      </c>
      <c r="Q9" s="75" t="s">
        <v>272</v>
      </c>
    </row>
    <row r="10" spans="1:31" ht="23.1" customHeight="1" x14ac:dyDescent="0.15">
      <c r="D10" s="75" t="s">
        <v>192</v>
      </c>
      <c r="E10" s="75" t="s">
        <v>277</v>
      </c>
      <c r="F10" s="51" t="s">
        <v>278</v>
      </c>
      <c r="G10" s="48">
        <v>14</v>
      </c>
      <c r="H10" s="62"/>
      <c r="I10" s="91">
        <f>TRUNC(G10*H10)</f>
        <v>0</v>
      </c>
      <c r="J10" s="62"/>
      <c r="K10" s="62"/>
      <c r="L10" s="91"/>
      <c r="M10" s="62"/>
      <c r="N10" s="91"/>
      <c r="O10" s="62"/>
      <c r="P10" s="62">
        <f t="shared" si="3"/>
        <v>0</v>
      </c>
      <c r="Q10" s="75"/>
    </row>
    <row r="11" spans="1:31" ht="23.1" customHeight="1" x14ac:dyDescent="0.15">
      <c r="A11" s="20" t="s">
        <v>234</v>
      </c>
      <c r="B11" s="20" t="s">
        <v>225</v>
      </c>
      <c r="C11" s="20" t="s">
        <v>235</v>
      </c>
      <c r="D11" s="75" t="s">
        <v>236</v>
      </c>
      <c r="E11" s="75" t="s">
        <v>237</v>
      </c>
      <c r="F11" s="51" t="s">
        <v>238</v>
      </c>
      <c r="G11" s="48">
        <v>1</v>
      </c>
      <c r="H11" s="62"/>
      <c r="I11" s="91">
        <f>H11</f>
        <v>0</v>
      </c>
      <c r="J11" s="62">
        <v>1</v>
      </c>
      <c r="K11" s="62"/>
      <c r="L11" s="91">
        <f t="shared" si="0"/>
        <v>0</v>
      </c>
      <c r="M11" s="62"/>
      <c r="N11" s="91">
        <f t="shared" si="1"/>
        <v>0</v>
      </c>
      <c r="O11" s="62" t="str">
        <f t="shared" si="2"/>
        <v/>
      </c>
      <c r="P11" s="62">
        <f t="shared" si="3"/>
        <v>0</v>
      </c>
      <c r="Q11" s="75"/>
      <c r="AC11" s="61">
        <f>TRUNC(TRUNC(SUM(AC4:AC9))*옵션!$B$33/100)</f>
        <v>0</v>
      </c>
      <c r="AD11" s="61">
        <f>TRUNC(SUM(I4:I9))+TRUNC(SUM(N4:N9))</f>
        <v>0</v>
      </c>
    </row>
    <row r="12" spans="1:31" ht="23.1" customHeight="1" x14ac:dyDescent="0.15">
      <c r="A12" s="20" t="s">
        <v>219</v>
      </c>
      <c r="B12" s="20" t="s">
        <v>225</v>
      </c>
      <c r="C12" s="20" t="s">
        <v>207</v>
      </c>
      <c r="D12" s="75" t="s">
        <v>208</v>
      </c>
      <c r="E12" s="75" t="s">
        <v>209</v>
      </c>
      <c r="F12" s="51" t="s">
        <v>210</v>
      </c>
      <c r="G12" s="48">
        <v>2</v>
      </c>
      <c r="H12" s="62"/>
      <c r="I12" s="91">
        <f>TRUNC(G12*H12)</f>
        <v>0</v>
      </c>
      <c r="J12" s="62">
        <f>노임근거!G10</f>
        <v>3</v>
      </c>
      <c r="K12" s="62"/>
      <c r="L12" s="91">
        <f t="shared" si="0"/>
        <v>0</v>
      </c>
      <c r="M12" s="62">
        <f>합산자재!J8</f>
        <v>0</v>
      </c>
      <c r="N12" s="91">
        <f t="shared" si="1"/>
        <v>0</v>
      </c>
      <c r="O12" s="62" t="str">
        <f t="shared" si="2"/>
        <v/>
      </c>
      <c r="P12" s="62">
        <f t="shared" si="3"/>
        <v>0</v>
      </c>
      <c r="Q12" s="75"/>
      <c r="AE12" s="61">
        <f>L12</f>
        <v>0</v>
      </c>
    </row>
    <row r="13" spans="1:31" ht="23.1" customHeight="1" x14ac:dyDescent="0.15">
      <c r="A13" s="20" t="s">
        <v>220</v>
      </c>
      <c r="B13" s="20" t="s">
        <v>225</v>
      </c>
      <c r="C13" s="20" t="s">
        <v>211</v>
      </c>
      <c r="D13" s="75" t="s">
        <v>208</v>
      </c>
      <c r="E13" s="75" t="s">
        <v>212</v>
      </c>
      <c r="F13" s="51" t="s">
        <v>210</v>
      </c>
      <c r="G13" s="48">
        <f>노임근거!G11</f>
        <v>138</v>
      </c>
      <c r="H13" s="62">
        <f>합산자재!H9</f>
        <v>0</v>
      </c>
      <c r="I13" s="91">
        <f>TRUNC(G13*H13)</f>
        <v>0</v>
      </c>
      <c r="J13" s="62">
        <f>노임근거!G11</f>
        <v>138</v>
      </c>
      <c r="K13" s="62"/>
      <c r="L13" s="91">
        <f t="shared" si="0"/>
        <v>0</v>
      </c>
      <c r="M13" s="62">
        <f>합산자재!J9</f>
        <v>0</v>
      </c>
      <c r="N13" s="91">
        <f t="shared" si="1"/>
        <v>0</v>
      </c>
      <c r="O13" s="62" t="str">
        <f t="shared" si="2"/>
        <v/>
      </c>
      <c r="P13" s="62">
        <f t="shared" si="3"/>
        <v>0</v>
      </c>
      <c r="Q13" s="75"/>
      <c r="AE13" s="61">
        <f>L13</f>
        <v>0</v>
      </c>
    </row>
    <row r="14" spans="1:31" ht="23.1" customHeight="1" x14ac:dyDescent="0.15">
      <c r="A14" s="20" t="s">
        <v>239</v>
      </c>
      <c r="B14" s="20" t="s">
        <v>225</v>
      </c>
      <c r="C14" s="20" t="s">
        <v>240</v>
      </c>
      <c r="D14" s="75" t="s">
        <v>241</v>
      </c>
      <c r="E14" s="75" t="s">
        <v>242</v>
      </c>
      <c r="F14" s="51" t="s">
        <v>238</v>
      </c>
      <c r="G14" s="48">
        <v>1</v>
      </c>
      <c r="H14" s="62"/>
      <c r="I14" s="91">
        <f>TRUNC(G14*H14)</f>
        <v>0</v>
      </c>
      <c r="J14" s="62">
        <v>1</v>
      </c>
      <c r="K14" s="62"/>
      <c r="L14" s="91">
        <f>K14</f>
        <v>0</v>
      </c>
      <c r="M14" s="62"/>
      <c r="N14" s="91">
        <f t="shared" si="1"/>
        <v>0</v>
      </c>
      <c r="O14" s="62" t="str">
        <f t="shared" si="2"/>
        <v/>
      </c>
      <c r="P14" s="62">
        <f t="shared" si="3"/>
        <v>0</v>
      </c>
      <c r="Q14" s="75"/>
    </row>
    <row r="15" spans="1:31" ht="23.1" customHeight="1" x14ac:dyDescent="0.15">
      <c r="D15" s="75"/>
      <c r="E15" s="75"/>
      <c r="F15" s="51"/>
      <c r="G15" s="48"/>
      <c r="H15" s="62"/>
      <c r="I15" s="91"/>
      <c r="J15" s="62"/>
      <c r="K15" s="62"/>
      <c r="L15" s="91"/>
      <c r="M15" s="62"/>
      <c r="N15" s="91"/>
      <c r="O15" s="62"/>
      <c r="P15" s="62"/>
      <c r="Q15" s="75"/>
      <c r="AC15" s="61">
        <f>TRUNC(AE15*옵션!$B$36/100)</f>
        <v>0</v>
      </c>
      <c r="AD15" s="61">
        <f>TRUNC(SUM(L4:L13))</f>
        <v>0</v>
      </c>
      <c r="AE15" s="61">
        <f>TRUNC(SUM(AE4:AE14))</f>
        <v>0</v>
      </c>
    </row>
    <row r="16" spans="1:31" ht="23.1" customHeight="1" x14ac:dyDescent="0.15">
      <c r="D16" s="75"/>
      <c r="E16" s="75"/>
      <c r="F16" s="51"/>
      <c r="G16" s="48"/>
      <c r="H16" s="62"/>
      <c r="I16" s="91"/>
      <c r="J16" s="62"/>
      <c r="K16" s="62"/>
      <c r="L16" s="91"/>
      <c r="M16" s="62"/>
      <c r="N16" s="91"/>
      <c r="O16" s="62"/>
      <c r="P16" s="62"/>
      <c r="Q16" s="75"/>
    </row>
    <row r="17" spans="2:17" ht="23.1" customHeight="1" x14ac:dyDescent="0.15">
      <c r="D17" s="75"/>
      <c r="E17" s="75"/>
      <c r="F17" s="51"/>
      <c r="G17" s="48"/>
      <c r="H17" s="62"/>
      <c r="I17" s="91"/>
      <c r="J17" s="62"/>
      <c r="K17" s="62"/>
      <c r="L17" s="91"/>
      <c r="M17" s="62"/>
      <c r="N17" s="91"/>
      <c r="O17" s="62"/>
      <c r="P17" s="62"/>
      <c r="Q17" s="75"/>
    </row>
    <row r="18" spans="2:17" ht="23.1" customHeight="1" x14ac:dyDescent="0.15">
      <c r="D18" s="75"/>
      <c r="E18" s="75"/>
      <c r="F18" s="51"/>
      <c r="G18" s="48"/>
      <c r="H18" s="62"/>
      <c r="I18" s="91"/>
      <c r="J18" s="62"/>
      <c r="K18" s="62"/>
      <c r="L18" s="91"/>
      <c r="M18" s="62"/>
      <c r="N18" s="91"/>
      <c r="O18" s="62"/>
      <c r="P18" s="62"/>
      <c r="Q18" s="75"/>
    </row>
    <row r="19" spans="2:17" ht="23.1" customHeight="1" x14ac:dyDescent="0.15">
      <c r="D19" s="75"/>
      <c r="E19" s="75"/>
      <c r="F19" s="51"/>
      <c r="G19" s="48"/>
      <c r="H19" s="62"/>
      <c r="I19" s="91"/>
      <c r="J19" s="62"/>
      <c r="K19" s="62"/>
      <c r="L19" s="91"/>
      <c r="M19" s="62"/>
      <c r="N19" s="91"/>
      <c r="O19" s="62"/>
      <c r="P19" s="62"/>
      <c r="Q19" s="75"/>
    </row>
    <row r="20" spans="2:17" ht="23.1" customHeight="1" x14ac:dyDescent="0.15">
      <c r="D20" s="75"/>
      <c r="E20" s="75"/>
      <c r="F20" s="51"/>
      <c r="G20" s="48"/>
      <c r="H20" s="62"/>
      <c r="I20" s="91"/>
      <c r="J20" s="62"/>
      <c r="K20" s="62"/>
      <c r="L20" s="91"/>
      <c r="M20" s="62"/>
      <c r="N20" s="91"/>
      <c r="O20" s="62"/>
      <c r="P20" s="62"/>
      <c r="Q20" s="75"/>
    </row>
    <row r="21" spans="2:17" ht="23.1" customHeight="1" x14ac:dyDescent="0.15">
      <c r="D21" s="75"/>
      <c r="E21" s="75"/>
      <c r="F21" s="51"/>
      <c r="G21" s="48"/>
      <c r="H21" s="62"/>
      <c r="I21" s="91"/>
      <c r="J21" s="62"/>
      <c r="K21" s="62"/>
      <c r="L21" s="91"/>
      <c r="M21" s="62"/>
      <c r="N21" s="91"/>
      <c r="O21" s="62"/>
      <c r="P21" s="62"/>
      <c r="Q21" s="75"/>
    </row>
    <row r="22" spans="2:17" ht="23.1" customHeight="1" x14ac:dyDescent="0.15">
      <c r="D22" s="75"/>
      <c r="E22" s="75"/>
      <c r="F22" s="51"/>
      <c r="G22" s="48"/>
      <c r="H22" s="62"/>
      <c r="I22" s="91"/>
      <c r="J22" s="62"/>
      <c r="K22" s="62"/>
      <c r="L22" s="91"/>
      <c r="M22" s="62"/>
      <c r="N22" s="91"/>
      <c r="O22" s="62"/>
      <c r="P22" s="62"/>
      <c r="Q22" s="75"/>
    </row>
    <row r="23" spans="2:17" ht="23.1" customHeight="1" x14ac:dyDescent="0.15">
      <c r="D23" s="75"/>
      <c r="E23" s="75"/>
      <c r="F23" s="51"/>
      <c r="G23" s="48"/>
      <c r="H23" s="62"/>
      <c r="I23" s="91"/>
      <c r="J23" s="62"/>
      <c r="K23" s="62"/>
      <c r="L23" s="91"/>
      <c r="M23" s="62"/>
      <c r="N23" s="91"/>
      <c r="O23" s="62"/>
      <c r="P23" s="62"/>
      <c r="Q23" s="75"/>
    </row>
    <row r="24" spans="2:17" ht="23.1" customHeight="1" x14ac:dyDescent="0.15">
      <c r="D24" s="75"/>
      <c r="E24" s="75"/>
      <c r="F24" s="51"/>
      <c r="G24" s="48"/>
      <c r="H24" s="62"/>
      <c r="I24" s="91"/>
      <c r="J24" s="62"/>
      <c r="K24" s="62"/>
      <c r="L24" s="91"/>
      <c r="M24" s="62"/>
      <c r="N24" s="91"/>
      <c r="O24" s="62"/>
      <c r="P24" s="62"/>
      <c r="Q24" s="75"/>
    </row>
    <row r="25" spans="2:17" ht="23.1" customHeight="1" x14ac:dyDescent="0.15">
      <c r="D25" s="75"/>
      <c r="E25" s="75"/>
      <c r="F25" s="51"/>
      <c r="G25" s="48"/>
      <c r="H25" s="62"/>
      <c r="I25" s="91"/>
      <c r="J25" s="62"/>
      <c r="K25" s="62"/>
      <c r="L25" s="91"/>
      <c r="M25" s="62"/>
      <c r="N25" s="91"/>
      <c r="O25" s="62"/>
      <c r="P25" s="62"/>
      <c r="Q25" s="75"/>
    </row>
    <row r="26" spans="2:17" ht="23.1" customHeight="1" x14ac:dyDescent="0.15">
      <c r="D26" s="75"/>
      <c r="E26" s="75"/>
      <c r="F26" s="51"/>
      <c r="G26" s="48"/>
      <c r="H26" s="62"/>
      <c r="I26" s="91"/>
      <c r="J26" s="62"/>
      <c r="K26" s="62"/>
      <c r="L26" s="91"/>
      <c r="M26" s="62"/>
      <c r="N26" s="91"/>
      <c r="O26" s="62"/>
      <c r="P26" s="62"/>
      <c r="Q26" s="75"/>
    </row>
    <row r="27" spans="2:17" ht="23.1" customHeight="1" x14ac:dyDescent="0.15">
      <c r="D27" s="75"/>
      <c r="E27" s="75"/>
      <c r="F27" s="51"/>
      <c r="G27" s="48"/>
      <c r="H27" s="62"/>
      <c r="I27" s="91"/>
      <c r="J27" s="62"/>
      <c r="K27" s="62"/>
      <c r="L27" s="91"/>
      <c r="M27" s="62"/>
      <c r="N27" s="91"/>
      <c r="O27" s="62"/>
      <c r="P27" s="62"/>
      <c r="Q27" s="75"/>
    </row>
    <row r="28" spans="2:17" ht="23.1" customHeight="1" x14ac:dyDescent="0.15">
      <c r="D28" s="75"/>
      <c r="E28" s="75"/>
      <c r="F28" s="51"/>
      <c r="G28" s="48"/>
      <c r="H28" s="62"/>
      <c r="I28" s="91"/>
      <c r="J28" s="62"/>
      <c r="K28" s="62"/>
      <c r="L28" s="91"/>
      <c r="M28" s="62"/>
      <c r="N28" s="91"/>
      <c r="O28" s="62"/>
      <c r="P28" s="62"/>
      <c r="Q28" s="75"/>
    </row>
    <row r="29" spans="2:17" ht="23.1" customHeight="1" x14ac:dyDescent="0.15">
      <c r="B29" s="20" t="s">
        <v>243</v>
      </c>
      <c r="D29" s="75" t="s">
        <v>244</v>
      </c>
      <c r="E29" s="75"/>
      <c r="F29" s="51"/>
      <c r="G29" s="48"/>
      <c r="H29" s="62"/>
      <c r="I29" s="91">
        <f>TRUNC(SUM(I4:I28))</f>
        <v>0</v>
      </c>
      <c r="J29" s="62"/>
      <c r="K29" s="62"/>
      <c r="L29" s="91">
        <f>TRUNC(SUM(L4:L28))</f>
        <v>0</v>
      </c>
      <c r="M29" s="62"/>
      <c r="N29" s="91">
        <f>TRUNC(SUM(N4:N28))</f>
        <v>0</v>
      </c>
      <c r="O29" s="62"/>
      <c r="P29" s="62">
        <f>TRUNC(SUM(P4:P28))</f>
        <v>0</v>
      </c>
      <c r="Q29" s="75"/>
    </row>
  </sheetData>
  <mergeCells count="15">
    <mergeCell ref="D4:Q4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"/>
  <sheetViews>
    <sheetView topLeftCell="D1" workbookViewId="0">
      <pane ySplit="3" topLeftCell="A4" activePane="bottomLeft" state="frozen"/>
      <selection activeCell="W1" sqref="W1:AE3"/>
      <selection pane="bottomLeft" activeCell="G11" sqref="G11"/>
    </sheetView>
  </sheetViews>
  <sheetFormatPr defaultRowHeight="21.95" customHeight="1" x14ac:dyDescent="0.15"/>
  <cols>
    <col min="1" max="1" width="4.6640625" style="2" hidden="1" customWidth="1"/>
    <col min="2" max="2" width="6.5546875" style="20" hidden="1" customWidth="1"/>
    <col min="3" max="3" width="10.77734375" style="20" hidden="1" customWidth="1"/>
    <col min="4" max="5" width="24.33203125" style="20" customWidth="1"/>
    <col min="6" max="6" width="4.5546875" style="46" customWidth="1"/>
    <col min="7" max="7" width="10.109375" style="46" customWidth="1"/>
    <col min="8" max="8" width="9.33203125" style="46" customWidth="1"/>
    <col min="9" max="9" width="10" style="46" customWidth="1"/>
    <col min="10" max="10" width="5.21875" style="46" customWidth="1"/>
    <col min="11" max="11" width="4.77734375" style="20" hidden="1" customWidth="1"/>
    <col min="12" max="12" width="14.109375" style="46" customWidth="1"/>
    <col min="13" max="13" width="7.21875" style="46" customWidth="1"/>
    <col min="14" max="14" width="5.44140625" style="46" customWidth="1"/>
    <col min="15" max="15" width="8.77734375" style="46" customWidth="1"/>
    <col min="16" max="16" width="2.44140625" style="61" hidden="1" customWidth="1"/>
    <col min="17" max="17" width="1.21875" style="61" hidden="1" customWidth="1"/>
    <col min="18" max="18" width="5.109375" style="61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28" ht="21.95" customHeight="1" x14ac:dyDescent="0.15">
      <c r="B1" s="20" t="s">
        <v>221</v>
      </c>
      <c r="D1" s="159" t="s">
        <v>222</v>
      </c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76"/>
      <c r="Q1" s="76"/>
      <c r="R1" s="76"/>
      <c r="AA1" s="2" t="s">
        <v>223</v>
      </c>
      <c r="AB1" s="2" t="s">
        <v>224</v>
      </c>
    </row>
    <row r="2" spans="1:28" s="16" customFormat="1" ht="21.95" customHeight="1" x14ac:dyDescent="0.15">
      <c r="A2" s="161" t="s">
        <v>79</v>
      </c>
      <c r="B2" s="154" t="s">
        <v>25</v>
      </c>
      <c r="C2" s="154" t="s">
        <v>24</v>
      </c>
      <c r="D2" s="155" t="s">
        <v>85</v>
      </c>
      <c r="E2" s="155" t="s">
        <v>86</v>
      </c>
      <c r="F2" s="157" t="s">
        <v>1</v>
      </c>
      <c r="G2" s="157" t="s">
        <v>2</v>
      </c>
      <c r="H2" s="157"/>
      <c r="I2" s="157"/>
      <c r="J2" s="157"/>
      <c r="K2" s="155" t="s">
        <v>81</v>
      </c>
      <c r="L2" s="157" t="s">
        <v>37</v>
      </c>
      <c r="M2" s="157"/>
      <c r="N2" s="157"/>
      <c r="O2" s="157"/>
      <c r="P2" s="157" t="s">
        <v>118</v>
      </c>
      <c r="Q2" s="157"/>
      <c r="R2" s="157"/>
      <c r="S2" s="162" t="s">
        <v>38</v>
      </c>
      <c r="T2" s="162" t="s">
        <v>39</v>
      </c>
    </row>
    <row r="3" spans="1:28" s="16" customFormat="1" ht="21.95" customHeight="1" x14ac:dyDescent="0.15">
      <c r="A3" s="161"/>
      <c r="B3" s="154"/>
      <c r="C3" s="154"/>
      <c r="D3" s="155"/>
      <c r="E3" s="155"/>
      <c r="F3" s="157"/>
      <c r="G3" s="90" t="s">
        <v>40</v>
      </c>
      <c r="H3" s="90" t="s">
        <v>41</v>
      </c>
      <c r="I3" s="90" t="s">
        <v>42</v>
      </c>
      <c r="J3" s="90" t="s">
        <v>43</v>
      </c>
      <c r="K3" s="163"/>
      <c r="L3" s="90" t="s">
        <v>31</v>
      </c>
      <c r="M3" s="90" t="s">
        <v>44</v>
      </c>
      <c r="N3" s="90" t="s">
        <v>45</v>
      </c>
      <c r="O3" s="90" t="s">
        <v>46</v>
      </c>
      <c r="P3" s="90" t="s">
        <v>119</v>
      </c>
      <c r="Q3" s="90" t="s">
        <v>121</v>
      </c>
      <c r="R3" s="90" t="s">
        <v>120</v>
      </c>
      <c r="S3" s="162"/>
      <c r="T3" s="162"/>
    </row>
    <row r="4" spans="1:28" ht="21.95" customHeight="1" x14ac:dyDescent="0.15">
      <c r="B4" s="20" t="s">
        <v>232</v>
      </c>
      <c r="D4" s="148" t="s">
        <v>231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50"/>
    </row>
    <row r="5" spans="1:28" ht="21.95" customHeight="1" x14ac:dyDescent="0.15">
      <c r="B5" s="20" t="s">
        <v>225</v>
      </c>
      <c r="C5" s="20" t="s">
        <v>185</v>
      </c>
      <c r="D5" s="75" t="s">
        <v>186</v>
      </c>
      <c r="E5" s="75" t="s">
        <v>187</v>
      </c>
      <c r="F5" s="48" t="s">
        <v>188</v>
      </c>
      <c r="G5" s="48">
        <f>내역서!G5</f>
        <v>1350</v>
      </c>
      <c r="H5" s="48">
        <f>IF(I5&lt;&gt;0, G5-I5, "")</f>
        <v>65</v>
      </c>
      <c r="I5" s="48">
        <f>내역서!J5</f>
        <v>1285</v>
      </c>
      <c r="J5" s="48">
        <v>5</v>
      </c>
      <c r="K5" s="75" t="s">
        <v>220</v>
      </c>
      <c r="L5" s="48" t="s">
        <v>212</v>
      </c>
      <c r="M5" s="48">
        <v>9.7000000000000003E-2</v>
      </c>
      <c r="N5" s="48">
        <v>100</v>
      </c>
      <c r="O5" s="48">
        <f t="shared" ref="O5:O11" si="0">IF(I5*M5=0, "", I5*M5*(N5/100))</f>
        <v>124.64500000000001</v>
      </c>
      <c r="P5" s="62"/>
      <c r="Q5" s="62">
        <f t="shared" ref="Q5:Q11" si="1">TRUNC(P5*M5*N5/100)</f>
        <v>0</v>
      </c>
      <c r="R5" s="62"/>
      <c r="S5" s="17" t="s">
        <v>226</v>
      </c>
      <c r="T5" s="17"/>
      <c r="AB5" s="2">
        <f>O5</f>
        <v>124.64500000000001</v>
      </c>
    </row>
    <row r="6" spans="1:28" ht="21.95" customHeight="1" x14ac:dyDescent="0.15">
      <c r="D6" s="75" t="s">
        <v>186</v>
      </c>
      <c r="E6" s="75" t="s">
        <v>279</v>
      </c>
      <c r="F6" s="48" t="s">
        <v>188</v>
      </c>
      <c r="G6" s="48">
        <v>285</v>
      </c>
      <c r="H6" s="48">
        <f>IF(I6&lt;&gt;0, G6-I6, "")</f>
        <v>-15</v>
      </c>
      <c r="I6" s="48">
        <v>300</v>
      </c>
      <c r="J6" s="48">
        <v>5</v>
      </c>
      <c r="K6" s="75" t="s">
        <v>220</v>
      </c>
      <c r="L6" s="48" t="s">
        <v>212</v>
      </c>
      <c r="M6" s="48">
        <v>3.4000000000000002E-2</v>
      </c>
      <c r="N6" s="48">
        <v>100</v>
      </c>
      <c r="O6" s="48">
        <f>IF(I6*M6=0, "", I6*M6*(N6/100))</f>
        <v>10.200000000000001</v>
      </c>
      <c r="P6" s="62"/>
      <c r="Q6" s="62">
        <f>TRUNC(P6*M6*N6/100)</f>
        <v>0</v>
      </c>
      <c r="R6" s="62"/>
      <c r="S6" s="17" t="s">
        <v>280</v>
      </c>
      <c r="T6" s="17"/>
      <c r="AB6" s="2">
        <f>O6</f>
        <v>10.200000000000001</v>
      </c>
    </row>
    <row r="7" spans="1:28" ht="21.95" customHeight="1" x14ac:dyDescent="0.15">
      <c r="B7" s="20" t="s">
        <v>225</v>
      </c>
      <c r="C7" s="20" t="s">
        <v>195</v>
      </c>
      <c r="D7" s="75" t="s">
        <v>196</v>
      </c>
      <c r="E7" s="75" t="s">
        <v>197</v>
      </c>
      <c r="F7" s="48" t="s">
        <v>198</v>
      </c>
      <c r="G7" s="48">
        <f>내역서!G7</f>
        <v>1</v>
      </c>
      <c r="H7" s="48">
        <f>IF(I7&lt;&gt;0, G7-I7, "")</f>
        <v>0</v>
      </c>
      <c r="I7" s="48">
        <f>내역서!J7</f>
        <v>1</v>
      </c>
      <c r="J7" s="48"/>
      <c r="K7" s="75" t="s">
        <v>219</v>
      </c>
      <c r="L7" s="48" t="s">
        <v>209</v>
      </c>
      <c r="M7" s="48">
        <v>0.61099999999999999</v>
      </c>
      <c r="N7" s="48">
        <v>100</v>
      </c>
      <c r="O7" s="48">
        <f t="shared" si="0"/>
        <v>0.61099999999999999</v>
      </c>
      <c r="P7" s="62"/>
      <c r="Q7" s="62">
        <f t="shared" si="1"/>
        <v>0</v>
      </c>
      <c r="R7" s="62"/>
      <c r="S7" s="17" t="s">
        <v>227</v>
      </c>
      <c r="T7" s="17"/>
      <c r="AA7" s="2">
        <f>O7</f>
        <v>0.61099999999999999</v>
      </c>
    </row>
    <row r="8" spans="1:28" ht="21.95" customHeight="1" x14ac:dyDescent="0.15">
      <c r="B8" s="20" t="s">
        <v>225</v>
      </c>
      <c r="C8" s="20" t="s">
        <v>201</v>
      </c>
      <c r="D8" s="75" t="s">
        <v>202</v>
      </c>
      <c r="E8" s="75" t="s">
        <v>203</v>
      </c>
      <c r="F8" s="48" t="s">
        <v>204</v>
      </c>
      <c r="G8" s="48">
        <f>내역서!G8</f>
        <v>16</v>
      </c>
      <c r="H8" s="48">
        <f>IF(I8&lt;&gt;0, G8-I8, "")</f>
        <v>0</v>
      </c>
      <c r="I8" s="48">
        <f>내역서!J8</f>
        <v>16</v>
      </c>
      <c r="J8" s="48"/>
      <c r="K8" s="75" t="s">
        <v>220</v>
      </c>
      <c r="L8" s="48" t="s">
        <v>212</v>
      </c>
      <c r="M8" s="48">
        <v>0.20399999999999999</v>
      </c>
      <c r="N8" s="48">
        <v>120</v>
      </c>
      <c r="O8" s="48">
        <f t="shared" si="0"/>
        <v>3.9167999999999994</v>
      </c>
      <c r="P8" s="62"/>
      <c r="Q8" s="62">
        <f t="shared" si="1"/>
        <v>0</v>
      </c>
      <c r="R8" s="62"/>
      <c r="S8" s="17" t="s">
        <v>228</v>
      </c>
      <c r="T8" s="17"/>
      <c r="AB8" s="2">
        <f>O8</f>
        <v>3.9167999999999994</v>
      </c>
    </row>
    <row r="9" spans="1:28" ht="21.95" customHeight="1" x14ac:dyDescent="0.15">
      <c r="B9" s="20" t="s">
        <v>225</v>
      </c>
      <c r="C9" s="20" t="s">
        <v>191</v>
      </c>
      <c r="D9" s="75" t="s">
        <v>192</v>
      </c>
      <c r="E9" s="75" t="s">
        <v>275</v>
      </c>
      <c r="F9" s="48" t="s">
        <v>194</v>
      </c>
      <c r="G9" s="48">
        <f>내역서!G9</f>
        <v>1</v>
      </c>
      <c r="H9" s="48">
        <f>IF(I9&lt;&gt;0, G9-I9, "")</f>
        <v>0</v>
      </c>
      <c r="I9" s="48">
        <f>내역서!J9</f>
        <v>1</v>
      </c>
      <c r="J9" s="48"/>
      <c r="K9" s="75" t="s">
        <v>219</v>
      </c>
      <c r="L9" s="48" t="s">
        <v>209</v>
      </c>
      <c r="M9" s="48">
        <v>3</v>
      </c>
      <c r="N9" s="48">
        <v>100</v>
      </c>
      <c r="O9" s="48">
        <f t="shared" si="0"/>
        <v>3</v>
      </c>
      <c r="P9" s="62"/>
      <c r="Q9" s="62">
        <f t="shared" si="1"/>
        <v>0</v>
      </c>
      <c r="R9" s="62"/>
      <c r="S9" s="17" t="s">
        <v>229</v>
      </c>
      <c r="T9" s="17"/>
      <c r="AA9" s="2">
        <f>O9</f>
        <v>3</v>
      </c>
    </row>
    <row r="10" spans="1:28" ht="21.95" customHeight="1" x14ac:dyDescent="0.15">
      <c r="B10" s="20" t="s">
        <v>225</v>
      </c>
      <c r="C10" s="20" t="s">
        <v>207</v>
      </c>
      <c r="D10" s="75" t="s">
        <v>208</v>
      </c>
      <c r="E10" s="75" t="s">
        <v>209</v>
      </c>
      <c r="F10" s="48" t="s">
        <v>210</v>
      </c>
      <c r="G10" s="48">
        <v>3</v>
      </c>
      <c r="H10" s="48">
        <f>(옵션!$B$12*옵션!$B$41)/100</f>
        <v>100</v>
      </c>
      <c r="I10" s="48">
        <f>SUM(AA5:AA9)</f>
        <v>3.6109999999999998</v>
      </c>
      <c r="J10" s="48">
        <f>옵션!$C$41</f>
        <v>0</v>
      </c>
      <c r="K10" s="75"/>
      <c r="L10" s="48"/>
      <c r="M10" s="48"/>
      <c r="N10" s="48"/>
      <c r="O10" s="48" t="str">
        <f t="shared" si="0"/>
        <v/>
      </c>
      <c r="P10" s="62"/>
      <c r="Q10" s="62">
        <f t="shared" si="1"/>
        <v>0</v>
      </c>
      <c r="R10" s="62"/>
      <c r="S10" s="17"/>
      <c r="T10" s="17"/>
      <c r="Z10" s="2" t="s">
        <v>230</v>
      </c>
      <c r="AA10" s="2">
        <f>SUM(AA5:AA9)</f>
        <v>3.6109999999999998</v>
      </c>
      <c r="AB10" s="2">
        <f>SUM(AB5:AB9)</f>
        <v>138.76179999999999</v>
      </c>
    </row>
    <row r="11" spans="1:28" ht="21.95" customHeight="1" x14ac:dyDescent="0.15">
      <c r="B11" s="20" t="s">
        <v>225</v>
      </c>
      <c r="C11" s="20" t="s">
        <v>211</v>
      </c>
      <c r="D11" s="75" t="s">
        <v>208</v>
      </c>
      <c r="E11" s="75" t="s">
        <v>212</v>
      </c>
      <c r="F11" s="48" t="s">
        <v>210</v>
      </c>
      <c r="G11" s="48">
        <v>138</v>
      </c>
      <c r="H11" s="48">
        <f>(옵션!$B$12*옵션!$B$41)/100</f>
        <v>100</v>
      </c>
      <c r="I11" s="48">
        <f>SUM(AB5:AB9)</f>
        <v>138.76179999999999</v>
      </c>
      <c r="J11" s="48">
        <f>옵션!$C$41</f>
        <v>0</v>
      </c>
      <c r="K11" s="75"/>
      <c r="L11" s="48"/>
      <c r="M11" s="48"/>
      <c r="N11" s="48"/>
      <c r="O11" s="48" t="str">
        <f t="shared" si="0"/>
        <v/>
      </c>
      <c r="P11" s="62"/>
      <c r="Q11" s="62">
        <f t="shared" si="1"/>
        <v>0</v>
      </c>
      <c r="R11" s="62"/>
      <c r="S11" s="17"/>
      <c r="T11" s="17"/>
    </row>
    <row r="12" spans="1:28" ht="21.95" customHeight="1" x14ac:dyDescent="0.15">
      <c r="D12" s="75"/>
      <c r="E12" s="75"/>
      <c r="F12" s="48"/>
      <c r="G12" s="48"/>
      <c r="H12" s="48"/>
      <c r="I12" s="48"/>
      <c r="J12" s="48"/>
      <c r="K12" s="75"/>
      <c r="L12" s="48"/>
      <c r="M12" s="48"/>
      <c r="N12" s="48"/>
      <c r="O12" s="48"/>
      <c r="P12" s="62"/>
      <c r="Q12" s="62"/>
      <c r="R12" s="62"/>
      <c r="S12" s="17"/>
      <c r="T12" s="17"/>
    </row>
    <row r="13" spans="1:28" ht="21.95" customHeight="1" x14ac:dyDescent="0.15">
      <c r="D13" s="75"/>
      <c r="E13" s="75"/>
      <c r="F13" s="48"/>
      <c r="G13" s="48"/>
      <c r="H13" s="48"/>
      <c r="I13" s="48"/>
      <c r="J13" s="48"/>
      <c r="K13" s="75"/>
      <c r="L13" s="48"/>
      <c r="M13" s="48"/>
      <c r="N13" s="48"/>
      <c r="O13" s="48"/>
      <c r="P13" s="62"/>
      <c r="Q13" s="62"/>
      <c r="R13" s="62"/>
      <c r="S13" s="17"/>
      <c r="T13" s="17"/>
    </row>
    <row r="14" spans="1:28" ht="21.95" customHeight="1" x14ac:dyDescent="0.15">
      <c r="D14" s="75"/>
      <c r="E14" s="75"/>
      <c r="F14" s="48"/>
      <c r="G14" s="48"/>
      <c r="H14" s="48"/>
      <c r="I14" s="48"/>
      <c r="J14" s="48"/>
      <c r="K14" s="75"/>
      <c r="L14" s="48"/>
      <c r="M14" s="48"/>
      <c r="N14" s="48"/>
      <c r="O14" s="48"/>
      <c r="P14" s="62"/>
      <c r="Q14" s="62"/>
      <c r="R14" s="62"/>
      <c r="S14" s="17"/>
      <c r="T14" s="17"/>
    </row>
    <row r="15" spans="1:28" ht="21.95" customHeight="1" x14ac:dyDescent="0.15">
      <c r="D15" s="75"/>
      <c r="E15" s="75"/>
      <c r="F15" s="48"/>
      <c r="G15" s="48"/>
      <c r="H15" s="48"/>
      <c r="I15" s="48"/>
      <c r="J15" s="48"/>
      <c r="K15" s="75"/>
      <c r="L15" s="48"/>
      <c r="M15" s="48"/>
      <c r="N15" s="48"/>
      <c r="O15" s="48"/>
      <c r="P15" s="62"/>
      <c r="Q15" s="62"/>
      <c r="R15" s="62"/>
      <c r="S15" s="17"/>
      <c r="T15" s="17"/>
    </row>
    <row r="16" spans="1:28" ht="21.95" customHeight="1" x14ac:dyDescent="0.15">
      <c r="D16" s="75"/>
      <c r="E16" s="75"/>
      <c r="F16" s="48"/>
      <c r="G16" s="48"/>
      <c r="H16" s="48"/>
      <c r="I16" s="48"/>
      <c r="J16" s="48"/>
      <c r="K16" s="75"/>
      <c r="L16" s="48"/>
      <c r="M16" s="48"/>
      <c r="N16" s="48"/>
      <c r="O16" s="48"/>
      <c r="P16" s="62"/>
      <c r="Q16" s="62"/>
      <c r="R16" s="62"/>
      <c r="S16" s="17"/>
      <c r="T16" s="17"/>
    </row>
    <row r="17" spans="4:20" ht="21.95" customHeight="1" x14ac:dyDescent="0.15">
      <c r="D17" s="75"/>
      <c r="E17" s="75"/>
      <c r="F17" s="48"/>
      <c r="G17" s="48"/>
      <c r="H17" s="48"/>
      <c r="I17" s="48"/>
      <c r="J17" s="48"/>
      <c r="K17" s="75"/>
      <c r="L17" s="48"/>
      <c r="M17" s="48"/>
      <c r="N17" s="48"/>
      <c r="O17" s="48"/>
      <c r="P17" s="62"/>
      <c r="Q17" s="62"/>
      <c r="R17" s="62"/>
      <c r="S17" s="17"/>
      <c r="T17" s="17"/>
    </row>
    <row r="18" spans="4:20" ht="21.95" customHeight="1" x14ac:dyDescent="0.15">
      <c r="D18" s="75"/>
      <c r="E18" s="75"/>
      <c r="F18" s="48"/>
      <c r="G18" s="48"/>
      <c r="H18" s="48"/>
      <c r="I18" s="48"/>
      <c r="J18" s="48"/>
      <c r="K18" s="75"/>
      <c r="L18" s="48"/>
      <c r="M18" s="48"/>
      <c r="N18" s="48"/>
      <c r="O18" s="48"/>
      <c r="P18" s="62"/>
      <c r="Q18" s="62"/>
      <c r="R18" s="62"/>
      <c r="S18" s="17"/>
      <c r="T18" s="17"/>
    </row>
    <row r="19" spans="4:20" ht="21.95" customHeight="1" x14ac:dyDescent="0.15">
      <c r="D19" s="75"/>
      <c r="E19" s="75"/>
      <c r="F19" s="48"/>
      <c r="G19" s="48"/>
      <c r="H19" s="48"/>
      <c r="I19" s="48"/>
      <c r="J19" s="48"/>
      <c r="K19" s="75"/>
      <c r="L19" s="48"/>
      <c r="M19" s="48"/>
      <c r="N19" s="48"/>
      <c r="O19" s="48"/>
      <c r="P19" s="62"/>
      <c r="Q19" s="62"/>
      <c r="R19" s="62"/>
      <c r="S19" s="17"/>
      <c r="T19" s="17"/>
    </row>
    <row r="20" spans="4:20" ht="21.95" customHeight="1" x14ac:dyDescent="0.15">
      <c r="D20" s="75"/>
      <c r="E20" s="75"/>
      <c r="F20" s="48"/>
      <c r="G20" s="48"/>
      <c r="H20" s="48"/>
      <c r="I20" s="48"/>
      <c r="J20" s="48"/>
      <c r="K20" s="75"/>
      <c r="L20" s="48"/>
      <c r="M20" s="48"/>
      <c r="N20" s="48"/>
      <c r="O20" s="48"/>
      <c r="P20" s="62"/>
      <c r="Q20" s="62"/>
      <c r="R20" s="62"/>
      <c r="S20" s="17"/>
      <c r="T20" s="17"/>
    </row>
    <row r="21" spans="4:20" ht="21.95" customHeight="1" x14ac:dyDescent="0.15">
      <c r="D21" s="75"/>
      <c r="E21" s="75"/>
      <c r="F21" s="48"/>
      <c r="G21" s="48"/>
      <c r="H21" s="48"/>
      <c r="I21" s="48"/>
      <c r="J21" s="48"/>
      <c r="K21" s="75"/>
      <c r="L21" s="48"/>
      <c r="M21" s="48"/>
      <c r="N21" s="48"/>
      <c r="O21" s="48"/>
      <c r="P21" s="62"/>
      <c r="Q21" s="62"/>
      <c r="R21" s="62"/>
      <c r="S21" s="17"/>
      <c r="T21" s="17"/>
    </row>
    <row r="22" spans="4:20" ht="21.95" customHeight="1" x14ac:dyDescent="0.15">
      <c r="D22" s="75"/>
      <c r="E22" s="75"/>
      <c r="F22" s="48"/>
      <c r="G22" s="48"/>
      <c r="H22" s="48"/>
      <c r="I22" s="48"/>
      <c r="J22" s="48"/>
      <c r="K22" s="75"/>
      <c r="L22" s="48"/>
      <c r="M22" s="48"/>
      <c r="N22" s="48"/>
      <c r="O22" s="48"/>
      <c r="P22" s="62"/>
      <c r="Q22" s="62"/>
      <c r="R22" s="62"/>
      <c r="S22" s="17"/>
      <c r="T22" s="17"/>
    </row>
    <row r="23" spans="4:20" ht="21.95" customHeight="1" x14ac:dyDescent="0.15">
      <c r="D23" s="75"/>
      <c r="E23" s="75"/>
      <c r="F23" s="48"/>
      <c r="G23" s="48"/>
      <c r="H23" s="48"/>
      <c r="I23" s="48"/>
      <c r="J23" s="48"/>
      <c r="K23" s="75"/>
      <c r="L23" s="48"/>
      <c r="M23" s="48"/>
      <c r="N23" s="48"/>
      <c r="O23" s="48"/>
      <c r="P23" s="62"/>
      <c r="Q23" s="62"/>
      <c r="R23" s="62"/>
      <c r="S23" s="17"/>
      <c r="T23" s="17"/>
    </row>
    <row r="24" spans="4:20" ht="21.95" customHeight="1" x14ac:dyDescent="0.15">
      <c r="D24" s="75"/>
      <c r="E24" s="75"/>
      <c r="F24" s="48"/>
      <c r="G24" s="48"/>
      <c r="H24" s="48"/>
      <c r="I24" s="48"/>
      <c r="J24" s="48"/>
      <c r="K24" s="75"/>
      <c r="L24" s="48"/>
      <c r="M24" s="48"/>
      <c r="N24" s="48"/>
      <c r="O24" s="48"/>
      <c r="P24" s="62"/>
      <c r="Q24" s="62"/>
      <c r="R24" s="62"/>
      <c r="S24" s="17"/>
      <c r="T24" s="17"/>
    </row>
    <row r="25" spans="4:20" ht="21.95" customHeight="1" x14ac:dyDescent="0.15">
      <c r="D25" s="75"/>
      <c r="E25" s="75"/>
      <c r="F25" s="48"/>
      <c r="G25" s="48"/>
      <c r="H25" s="48"/>
      <c r="I25" s="48"/>
      <c r="J25" s="48"/>
      <c r="K25" s="75"/>
      <c r="L25" s="48"/>
      <c r="M25" s="48"/>
      <c r="N25" s="48"/>
      <c r="O25" s="48"/>
      <c r="P25" s="62"/>
      <c r="Q25" s="62"/>
      <c r="R25" s="62"/>
      <c r="S25" s="17"/>
      <c r="T25" s="17"/>
    </row>
    <row r="26" spans="4:20" ht="21.95" customHeight="1" x14ac:dyDescent="0.15">
      <c r="D26" s="75"/>
      <c r="E26" s="75"/>
      <c r="F26" s="48"/>
      <c r="G26" s="48"/>
      <c r="H26" s="48"/>
      <c r="I26" s="48"/>
      <c r="J26" s="48"/>
      <c r="K26" s="75"/>
      <c r="L26" s="48"/>
      <c r="M26" s="48"/>
      <c r="N26" s="48"/>
      <c r="O26" s="48"/>
      <c r="P26" s="62"/>
      <c r="Q26" s="62"/>
      <c r="R26" s="62"/>
      <c r="S26" s="17"/>
      <c r="T26" s="17"/>
    </row>
    <row r="27" spans="4:20" ht="21.95" customHeight="1" x14ac:dyDescent="0.15">
      <c r="D27" s="75"/>
      <c r="E27" s="75"/>
      <c r="F27" s="48"/>
      <c r="G27" s="48"/>
      <c r="H27" s="48"/>
      <c r="I27" s="48"/>
      <c r="J27" s="48"/>
      <c r="K27" s="75"/>
      <c r="L27" s="48"/>
      <c r="M27" s="48"/>
      <c r="N27" s="48"/>
      <c r="O27" s="48"/>
      <c r="P27" s="62"/>
      <c r="Q27" s="62"/>
      <c r="R27" s="62"/>
      <c r="S27" s="17"/>
      <c r="T27" s="17"/>
    </row>
    <row r="28" spans="4:20" ht="21.95" customHeight="1" x14ac:dyDescent="0.15">
      <c r="D28" s="75"/>
      <c r="E28" s="75"/>
      <c r="F28" s="48"/>
      <c r="G28" s="48"/>
      <c r="H28" s="48"/>
      <c r="I28" s="48"/>
      <c r="J28" s="48"/>
      <c r="K28" s="75"/>
      <c r="L28" s="48"/>
      <c r="M28" s="48"/>
      <c r="N28" s="48"/>
      <c r="O28" s="48"/>
      <c r="P28" s="62"/>
      <c r="Q28" s="62"/>
      <c r="R28" s="62"/>
      <c r="S28" s="17"/>
      <c r="T28" s="17"/>
    </row>
    <row r="29" spans="4:20" ht="21.95" customHeight="1" x14ac:dyDescent="0.15">
      <c r="D29" s="75"/>
      <c r="E29" s="75"/>
      <c r="F29" s="48"/>
      <c r="G29" s="48"/>
      <c r="H29" s="48"/>
      <c r="I29" s="48"/>
      <c r="J29" s="48"/>
      <c r="K29" s="75"/>
      <c r="L29" s="48"/>
      <c r="M29" s="48"/>
      <c r="N29" s="48"/>
      <c r="O29" s="48"/>
      <c r="P29" s="62"/>
      <c r="Q29" s="62"/>
      <c r="R29" s="62"/>
      <c r="S29" s="17"/>
      <c r="T29" s="17"/>
    </row>
  </sheetData>
  <mergeCells count="14">
    <mergeCell ref="D4:T4"/>
    <mergeCell ref="D1:O1"/>
    <mergeCell ref="S2:S3"/>
    <mergeCell ref="K2:K3"/>
    <mergeCell ref="P2:R2"/>
    <mergeCell ref="T2:T3"/>
    <mergeCell ref="L2:O2"/>
    <mergeCell ref="G2:J2"/>
    <mergeCell ref="A2:A3"/>
    <mergeCell ref="B2:B3"/>
    <mergeCell ref="E2:E3"/>
    <mergeCell ref="F2:F3"/>
    <mergeCell ref="C2:C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workbookViewId="0">
      <selection activeCell="B72" sqref="B72:C72"/>
    </sheetView>
  </sheetViews>
  <sheetFormatPr defaultRowHeight="13.5" x14ac:dyDescent="0.15"/>
  <sheetData>
    <row r="1" spans="1:10" x14ac:dyDescent="0.15">
      <c r="A1" s="165" t="s">
        <v>171</v>
      </c>
      <c r="B1" s="165"/>
      <c r="C1" s="165"/>
      <c r="D1" s="165"/>
      <c r="E1" s="165"/>
      <c r="F1" s="165"/>
      <c r="G1" s="165"/>
    </row>
    <row r="2" spans="1:10" x14ac:dyDescent="0.15">
      <c r="A2" s="165"/>
      <c r="B2" s="165"/>
      <c r="C2" s="165"/>
      <c r="D2" s="165"/>
      <c r="E2" s="165"/>
      <c r="F2" s="165"/>
      <c r="G2" s="165"/>
    </row>
    <row r="5" spans="1:10" ht="14.25" x14ac:dyDescent="0.15">
      <c r="B5" s="166" t="s">
        <v>172</v>
      </c>
      <c r="C5" s="166"/>
      <c r="D5" s="166"/>
      <c r="E5" s="166"/>
      <c r="F5" s="166"/>
      <c r="G5" s="166"/>
      <c r="H5" s="166"/>
      <c r="I5" s="166"/>
      <c r="J5" s="166"/>
    </row>
    <row r="7" spans="1:10" x14ac:dyDescent="0.15">
      <c r="B7" s="164" t="s">
        <v>173</v>
      </c>
      <c r="C7" s="164"/>
      <c r="D7" s="164"/>
      <c r="E7" s="164"/>
      <c r="F7" s="164"/>
      <c r="G7" s="164"/>
      <c r="H7" s="164"/>
      <c r="I7" s="164"/>
      <c r="J7" s="164"/>
    </row>
    <row r="23" spans="2:10" x14ac:dyDescent="0.15">
      <c r="B23" s="164" t="s">
        <v>174</v>
      </c>
      <c r="C23" s="164"/>
      <c r="D23" s="164"/>
      <c r="E23" s="164"/>
      <c r="F23" s="164"/>
      <c r="G23" s="164"/>
      <c r="H23" s="164"/>
      <c r="I23" s="164"/>
      <c r="J23" s="164"/>
    </row>
    <row r="24" spans="2:10" x14ac:dyDescent="0.15">
      <c r="B24" s="164" t="s">
        <v>175</v>
      </c>
      <c r="C24" s="164"/>
      <c r="D24" s="164"/>
      <c r="E24" s="164"/>
      <c r="F24" s="164"/>
      <c r="G24" s="164"/>
      <c r="H24" s="164"/>
      <c r="I24" s="164"/>
      <c r="J24" s="164"/>
    </row>
    <row r="26" spans="2:10" x14ac:dyDescent="0.15">
      <c r="B26" s="164" t="s">
        <v>176</v>
      </c>
      <c r="C26" s="164"/>
      <c r="D26" s="164"/>
      <c r="E26" s="164"/>
      <c r="F26" s="164"/>
      <c r="G26" s="164"/>
      <c r="H26" s="164"/>
      <c r="I26" s="164"/>
      <c r="J26" s="164"/>
    </row>
    <row r="28" spans="2:10" x14ac:dyDescent="0.15">
      <c r="B28" s="164" t="s">
        <v>177</v>
      </c>
      <c r="C28" s="164"/>
      <c r="D28" s="164"/>
      <c r="E28" s="164"/>
      <c r="F28" s="164"/>
      <c r="G28" s="164"/>
      <c r="H28" s="164"/>
      <c r="I28" s="164"/>
      <c r="J28" s="164"/>
    </row>
    <row r="40" spans="2:10" x14ac:dyDescent="0.15">
      <c r="B40" s="164" t="s">
        <v>178</v>
      </c>
      <c r="C40" s="164"/>
      <c r="D40" s="164"/>
      <c r="E40" s="164"/>
      <c r="F40" s="164"/>
      <c r="G40" s="164"/>
      <c r="H40" s="164"/>
      <c r="I40" s="164"/>
      <c r="J40" s="164"/>
    </row>
    <row r="68" spans="2:10" x14ac:dyDescent="0.15">
      <c r="B68" s="164" t="s">
        <v>179</v>
      </c>
      <c r="C68" s="164"/>
      <c r="D68" s="164"/>
      <c r="E68" s="164"/>
      <c r="F68" s="164"/>
      <c r="G68" s="164"/>
      <c r="H68" s="164"/>
      <c r="I68" s="164"/>
      <c r="J68" s="164"/>
    </row>
    <row r="69" spans="2:10" x14ac:dyDescent="0.15">
      <c r="B69" s="96"/>
    </row>
    <row r="70" spans="2:10" x14ac:dyDescent="0.15">
      <c r="B70" s="164" t="s">
        <v>180</v>
      </c>
      <c r="C70" s="164"/>
      <c r="D70" s="164"/>
      <c r="E70" s="164"/>
      <c r="F70" s="164"/>
      <c r="G70" s="164"/>
      <c r="H70" s="164"/>
      <c r="I70" s="164"/>
      <c r="J70" s="164"/>
    </row>
    <row r="71" spans="2:10" ht="14.25" thickBot="1" x14ac:dyDescent="0.2"/>
    <row r="72" spans="2:10" ht="25.5" customHeight="1" thickBot="1" x14ac:dyDescent="0.2">
      <c r="B72" s="167" t="s">
        <v>181</v>
      </c>
      <c r="C72" s="168"/>
      <c r="D72" s="97"/>
      <c r="E72" s="97"/>
      <c r="F72" s="97"/>
      <c r="G72" s="97"/>
      <c r="H72" s="97"/>
      <c r="I72" s="97"/>
      <c r="J72" s="97"/>
    </row>
    <row r="73" spans="2:10" x14ac:dyDescent="0.15">
      <c r="B73" s="96"/>
    </row>
  </sheetData>
  <mergeCells count="11">
    <mergeCell ref="B28:J28"/>
    <mergeCell ref="B40:J40"/>
    <mergeCell ref="B68:J68"/>
    <mergeCell ref="B70:J70"/>
    <mergeCell ref="B72:C72"/>
    <mergeCell ref="B26:J26"/>
    <mergeCell ref="A1:G2"/>
    <mergeCell ref="B5:J5"/>
    <mergeCell ref="B7:J7"/>
    <mergeCell ref="B23:J23"/>
    <mergeCell ref="B24:J24"/>
  </mergeCells>
  <phoneticPr fontId="2" type="noConversion"/>
  <hyperlinks>
    <hyperlink ref="B72:C72" r:id="rId1" display="동영상 바로보기"/>
  </hyperlinks>
  <pageMargins left="0.7" right="0.7" top="0.75" bottom="0.75" header="0.3" footer="0.3"/>
  <pageSetup paperSize="9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C1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 x14ac:dyDescent="0.15"/>
  <cols>
    <col min="1" max="1" width="6.6640625" style="54" hidden="1" customWidth="1"/>
    <col min="2" max="2" width="8.5546875" style="14" hidden="1" customWidth="1"/>
    <col min="3" max="3" width="16.77734375" style="13" customWidth="1"/>
    <col min="4" max="4" width="24.33203125" style="13" customWidth="1"/>
    <col min="5" max="5" width="25.33203125" style="13" customWidth="1"/>
    <col min="6" max="6" width="4.77734375" style="50" customWidth="1"/>
    <col min="7" max="7" width="11.21875" style="15" customWidth="1"/>
    <col min="8" max="8" width="13.88671875" style="57" customWidth="1"/>
    <col min="9" max="9" width="11.6640625" style="57" customWidth="1"/>
    <col min="10" max="10" width="10" style="57" customWidth="1"/>
    <col min="11" max="11" width="7" style="57" customWidth="1"/>
    <col min="12" max="12" width="14.6640625" style="57" customWidth="1"/>
    <col min="13" max="13" width="12.33203125" style="11" customWidth="1"/>
    <col min="14" max="16384" width="8.88671875" style="11"/>
  </cols>
  <sheetData>
    <row r="1" spans="1:13" ht="21.6" customHeight="1" x14ac:dyDescent="0.15">
      <c r="B1" s="14" t="s">
        <v>221</v>
      </c>
      <c r="C1" s="171" t="s">
        <v>214</v>
      </c>
      <c r="D1" s="171"/>
      <c r="E1" s="171"/>
      <c r="F1" s="171"/>
      <c r="G1" s="171"/>
      <c r="H1" s="171"/>
      <c r="K1" s="170"/>
      <c r="L1" s="170"/>
    </row>
    <row r="2" spans="1:13" s="8" customFormat="1" ht="21.6" customHeight="1" x14ac:dyDescent="0.15">
      <c r="A2" s="18" t="s">
        <v>80</v>
      </c>
      <c r="B2" s="78" t="s">
        <v>82</v>
      </c>
      <c r="C2" s="155" t="s">
        <v>24</v>
      </c>
      <c r="D2" s="155" t="s">
        <v>85</v>
      </c>
      <c r="E2" s="155" t="s">
        <v>86</v>
      </c>
      <c r="F2" s="157" t="s">
        <v>1</v>
      </c>
      <c r="G2" s="157" t="s">
        <v>2</v>
      </c>
      <c r="H2" s="151" t="s">
        <v>33</v>
      </c>
      <c r="I2" s="151" t="s">
        <v>34</v>
      </c>
      <c r="J2" s="151" t="s">
        <v>35</v>
      </c>
      <c r="K2" s="151" t="s">
        <v>36</v>
      </c>
      <c r="L2" s="151" t="s">
        <v>14</v>
      </c>
      <c r="M2" s="162" t="s">
        <v>83</v>
      </c>
    </row>
    <row r="3" spans="1:13" ht="21.6" customHeight="1" x14ac:dyDescent="0.15">
      <c r="C3" s="172"/>
      <c r="D3" s="172"/>
      <c r="E3" s="172"/>
      <c r="F3" s="173"/>
      <c r="G3" s="169"/>
      <c r="H3" s="169"/>
      <c r="I3" s="169"/>
      <c r="J3" s="169"/>
      <c r="K3" s="169"/>
      <c r="L3" s="169"/>
      <c r="M3" s="169"/>
    </row>
    <row r="4" spans="1:13" ht="21.6" customHeight="1" x14ac:dyDescent="0.15">
      <c r="B4" s="14" t="s">
        <v>215</v>
      </c>
      <c r="C4" s="12" t="s">
        <v>185</v>
      </c>
      <c r="D4" s="12" t="s">
        <v>186</v>
      </c>
      <c r="E4" s="12" t="s">
        <v>187</v>
      </c>
      <c r="F4" s="51" t="s">
        <v>188</v>
      </c>
      <c r="G4" s="49">
        <v>1350</v>
      </c>
      <c r="H4" s="60">
        <f>ROUNDDOWN(단가조사!G4*옵션!$D$11, 0)</f>
        <v>15583</v>
      </c>
      <c r="I4" s="60"/>
      <c r="J4" s="60"/>
      <c r="K4" s="60"/>
      <c r="L4" s="60">
        <f t="shared" ref="L4:L9" si="0">SUM(H4,I4,J4)</f>
        <v>15583</v>
      </c>
      <c r="M4" s="92"/>
    </row>
    <row r="5" spans="1:13" ht="21.6" customHeight="1" x14ac:dyDescent="0.15">
      <c r="B5" s="14" t="s">
        <v>216</v>
      </c>
      <c r="C5" s="12" t="s">
        <v>191</v>
      </c>
      <c r="D5" s="12" t="s">
        <v>192</v>
      </c>
      <c r="E5" s="12" t="s">
        <v>193</v>
      </c>
      <c r="F5" s="51" t="s">
        <v>194</v>
      </c>
      <c r="G5" s="49">
        <v>1</v>
      </c>
      <c r="H5" s="60">
        <f>ROUNDDOWN(단가조사!G5*옵션!$D$11, 0)</f>
        <v>799000</v>
      </c>
      <c r="I5" s="60"/>
      <c r="J5" s="60"/>
      <c r="K5" s="60"/>
      <c r="L5" s="60">
        <f t="shared" si="0"/>
        <v>799000</v>
      </c>
      <c r="M5" s="92"/>
    </row>
    <row r="6" spans="1:13" ht="21.6" customHeight="1" x14ac:dyDescent="0.15">
      <c r="B6" s="14" t="s">
        <v>217</v>
      </c>
      <c r="C6" s="12" t="s">
        <v>195</v>
      </c>
      <c r="D6" s="12" t="s">
        <v>196</v>
      </c>
      <c r="E6" s="12" t="s">
        <v>197</v>
      </c>
      <c r="F6" s="51" t="s">
        <v>198</v>
      </c>
      <c r="G6" s="49">
        <v>1</v>
      </c>
      <c r="H6" s="60">
        <f>ROUNDDOWN(단가조사!G6*옵션!$D$11, 0)</f>
        <v>253800</v>
      </c>
      <c r="I6" s="60"/>
      <c r="J6" s="60"/>
      <c r="K6" s="60"/>
      <c r="L6" s="60">
        <f t="shared" si="0"/>
        <v>253800</v>
      </c>
      <c r="M6" s="92"/>
    </row>
    <row r="7" spans="1:13" ht="21.6" customHeight="1" x14ac:dyDescent="0.15">
      <c r="B7" s="14" t="s">
        <v>218</v>
      </c>
      <c r="C7" s="12" t="s">
        <v>201</v>
      </c>
      <c r="D7" s="12" t="s">
        <v>202</v>
      </c>
      <c r="E7" s="12" t="s">
        <v>203</v>
      </c>
      <c r="F7" s="51" t="s">
        <v>204</v>
      </c>
      <c r="G7" s="49">
        <v>16</v>
      </c>
      <c r="H7" s="60">
        <f>ROUNDDOWN(단가조사!G7*옵션!$D$11, 0)</f>
        <v>4213</v>
      </c>
      <c r="I7" s="60"/>
      <c r="J7" s="60"/>
      <c r="K7" s="60"/>
      <c r="L7" s="60">
        <f t="shared" si="0"/>
        <v>4213</v>
      </c>
      <c r="M7" s="92"/>
    </row>
    <row r="8" spans="1:13" ht="21.6" customHeight="1" x14ac:dyDescent="0.15">
      <c r="B8" s="14" t="s">
        <v>219</v>
      </c>
      <c r="C8" s="12" t="s">
        <v>207</v>
      </c>
      <c r="D8" s="12" t="s">
        <v>208</v>
      </c>
      <c r="E8" s="12" t="s">
        <v>209</v>
      </c>
      <c r="F8" s="51" t="s">
        <v>210</v>
      </c>
      <c r="G8" s="49">
        <v>4</v>
      </c>
      <c r="H8" s="60"/>
      <c r="I8" s="60">
        <f>ROUNDDOWN(단가조사!G8, 0)</f>
        <v>212226</v>
      </c>
      <c r="J8" s="60"/>
      <c r="K8" s="60"/>
      <c r="L8" s="60">
        <f t="shared" si="0"/>
        <v>212226</v>
      </c>
      <c r="M8" s="92"/>
    </row>
    <row r="9" spans="1:13" ht="21.6" customHeight="1" x14ac:dyDescent="0.15">
      <c r="B9" s="14" t="s">
        <v>220</v>
      </c>
      <c r="C9" s="12" t="s">
        <v>211</v>
      </c>
      <c r="D9" s="12" t="s">
        <v>208</v>
      </c>
      <c r="E9" s="12" t="s">
        <v>212</v>
      </c>
      <c r="F9" s="51" t="s">
        <v>210</v>
      </c>
      <c r="G9" s="49">
        <v>129</v>
      </c>
      <c r="H9" s="60"/>
      <c r="I9" s="60">
        <f>ROUNDDOWN(단가조사!G9, 0)</f>
        <v>223581</v>
      </c>
      <c r="J9" s="60"/>
      <c r="K9" s="60"/>
      <c r="L9" s="60">
        <f t="shared" si="0"/>
        <v>223581</v>
      </c>
      <c r="M9" s="92"/>
    </row>
    <row r="10" spans="1:13" ht="21.6" customHeight="1" x14ac:dyDescent="0.15">
      <c r="C10" s="12"/>
      <c r="D10" s="12"/>
      <c r="E10" s="12"/>
      <c r="F10" s="51"/>
      <c r="G10" s="49"/>
      <c r="H10" s="60"/>
      <c r="I10" s="60"/>
      <c r="J10" s="60"/>
      <c r="K10" s="60"/>
      <c r="L10" s="60"/>
      <c r="M10" s="92"/>
    </row>
    <row r="11" spans="1:13" ht="21.6" customHeight="1" x14ac:dyDescent="0.15">
      <c r="C11" s="12"/>
      <c r="D11" s="12"/>
      <c r="E11" s="12"/>
      <c r="F11" s="51"/>
      <c r="G11" s="49"/>
      <c r="H11" s="60"/>
      <c r="I11" s="60"/>
      <c r="J11" s="60"/>
      <c r="K11" s="60"/>
      <c r="L11" s="60"/>
      <c r="M11" s="92"/>
    </row>
    <row r="12" spans="1:13" ht="21.6" customHeight="1" x14ac:dyDescent="0.15">
      <c r="C12" s="12"/>
      <c r="D12" s="12"/>
      <c r="E12" s="12"/>
      <c r="F12" s="51"/>
      <c r="G12" s="49"/>
      <c r="H12" s="60"/>
      <c r="I12" s="60"/>
      <c r="J12" s="60"/>
      <c r="K12" s="60"/>
      <c r="L12" s="60"/>
      <c r="M12" s="92"/>
    </row>
    <row r="13" spans="1:13" ht="21.6" customHeight="1" x14ac:dyDescent="0.15">
      <c r="C13" s="12"/>
      <c r="D13" s="12"/>
      <c r="E13" s="12"/>
      <c r="F13" s="51"/>
      <c r="G13" s="49"/>
      <c r="H13" s="60"/>
      <c r="I13" s="60"/>
      <c r="J13" s="60"/>
      <c r="K13" s="60"/>
      <c r="L13" s="60"/>
      <c r="M13" s="92"/>
    </row>
    <row r="14" spans="1:13" ht="21.6" customHeight="1" x14ac:dyDescent="0.15">
      <c r="C14" s="12"/>
      <c r="D14" s="12"/>
      <c r="E14" s="12"/>
      <c r="F14" s="51"/>
      <c r="G14" s="49"/>
      <c r="H14" s="60"/>
      <c r="I14" s="60"/>
      <c r="J14" s="60"/>
      <c r="K14" s="60"/>
      <c r="L14" s="60"/>
      <c r="M14" s="92"/>
    </row>
    <row r="15" spans="1:13" ht="21.6" customHeight="1" x14ac:dyDescent="0.15">
      <c r="C15" s="12"/>
      <c r="D15" s="12"/>
      <c r="E15" s="12"/>
      <c r="F15" s="51"/>
      <c r="G15" s="49"/>
      <c r="H15" s="60"/>
      <c r="I15" s="60"/>
      <c r="J15" s="60"/>
      <c r="K15" s="60"/>
      <c r="L15" s="60"/>
      <c r="M15" s="92"/>
    </row>
    <row r="16" spans="1:13" ht="21.6" customHeight="1" x14ac:dyDescent="0.15">
      <c r="C16" s="12"/>
      <c r="D16" s="12"/>
      <c r="E16" s="12"/>
      <c r="F16" s="51"/>
      <c r="G16" s="49"/>
      <c r="H16" s="60"/>
      <c r="I16" s="60"/>
      <c r="J16" s="60"/>
      <c r="K16" s="60"/>
      <c r="L16" s="60"/>
      <c r="M16" s="92"/>
    </row>
    <row r="17" spans="3:13" ht="21.6" customHeight="1" x14ac:dyDescent="0.15">
      <c r="C17" s="12"/>
      <c r="D17" s="12"/>
      <c r="E17" s="12"/>
      <c r="F17" s="51"/>
      <c r="G17" s="49"/>
      <c r="H17" s="60"/>
      <c r="I17" s="60"/>
      <c r="J17" s="60"/>
      <c r="K17" s="60"/>
      <c r="L17" s="60"/>
      <c r="M17" s="92"/>
    </row>
    <row r="18" spans="3:13" ht="21.6" customHeight="1" x14ac:dyDescent="0.15">
      <c r="C18" s="12"/>
      <c r="D18" s="12"/>
      <c r="E18" s="12"/>
      <c r="F18" s="51"/>
      <c r="G18" s="49"/>
      <c r="H18" s="60"/>
      <c r="I18" s="60"/>
      <c r="J18" s="60"/>
      <c r="K18" s="60"/>
      <c r="L18" s="60"/>
      <c r="M18" s="92"/>
    </row>
    <row r="19" spans="3:13" ht="21.6" customHeight="1" x14ac:dyDescent="0.15">
      <c r="C19" s="12"/>
      <c r="D19" s="12"/>
      <c r="E19" s="12"/>
      <c r="F19" s="51"/>
      <c r="G19" s="49"/>
      <c r="H19" s="60"/>
      <c r="I19" s="60"/>
      <c r="J19" s="60"/>
      <c r="K19" s="60"/>
      <c r="L19" s="60"/>
      <c r="M19" s="92"/>
    </row>
    <row r="20" spans="3:13" ht="21.6" customHeight="1" x14ac:dyDescent="0.15">
      <c r="C20" s="12"/>
      <c r="D20" s="12"/>
      <c r="E20" s="12"/>
      <c r="F20" s="51"/>
      <c r="G20" s="49"/>
      <c r="H20" s="60"/>
      <c r="I20" s="60"/>
      <c r="J20" s="60"/>
      <c r="K20" s="60"/>
      <c r="L20" s="60"/>
      <c r="M20" s="92"/>
    </row>
    <row r="21" spans="3:13" ht="21.6" customHeight="1" x14ac:dyDescent="0.15">
      <c r="C21" s="12"/>
      <c r="D21" s="12"/>
      <c r="E21" s="12"/>
      <c r="F21" s="51"/>
      <c r="G21" s="49"/>
      <c r="H21" s="60"/>
      <c r="I21" s="60"/>
      <c r="J21" s="60"/>
      <c r="K21" s="60"/>
      <c r="L21" s="60"/>
      <c r="M21" s="92"/>
    </row>
    <row r="22" spans="3:13" ht="21.6" customHeight="1" x14ac:dyDescent="0.15">
      <c r="C22" s="12"/>
      <c r="D22" s="12"/>
      <c r="E22" s="12"/>
      <c r="F22" s="51"/>
      <c r="G22" s="49"/>
      <c r="H22" s="60"/>
      <c r="I22" s="60"/>
      <c r="J22" s="60"/>
      <c r="K22" s="60"/>
      <c r="L22" s="60"/>
      <c r="M22" s="92"/>
    </row>
    <row r="23" spans="3:13" ht="21.6" customHeight="1" x14ac:dyDescent="0.15">
      <c r="C23" s="12"/>
      <c r="D23" s="12"/>
      <c r="E23" s="12"/>
      <c r="F23" s="51"/>
      <c r="G23" s="49"/>
      <c r="H23" s="60"/>
      <c r="I23" s="60"/>
      <c r="J23" s="60"/>
      <c r="K23" s="60"/>
      <c r="L23" s="60"/>
      <c r="M23" s="92"/>
    </row>
    <row r="24" spans="3:13" ht="21.6" customHeight="1" x14ac:dyDescent="0.15">
      <c r="C24" s="12"/>
      <c r="D24" s="12"/>
      <c r="E24" s="12"/>
      <c r="F24" s="51"/>
      <c r="G24" s="49"/>
      <c r="H24" s="60"/>
      <c r="I24" s="60"/>
      <c r="J24" s="60"/>
      <c r="K24" s="60"/>
      <c r="L24" s="60"/>
      <c r="M24" s="92"/>
    </row>
    <row r="25" spans="3:13" ht="21.6" customHeight="1" x14ac:dyDescent="0.15">
      <c r="C25" s="12"/>
      <c r="D25" s="12"/>
      <c r="E25" s="12"/>
      <c r="F25" s="51"/>
      <c r="G25" s="49"/>
      <c r="H25" s="60"/>
      <c r="I25" s="60"/>
      <c r="J25" s="60"/>
      <c r="K25" s="60"/>
      <c r="L25" s="60"/>
      <c r="M25" s="92"/>
    </row>
    <row r="26" spans="3:13" ht="21.6" customHeight="1" x14ac:dyDescent="0.15">
      <c r="C26" s="12"/>
      <c r="D26" s="12"/>
      <c r="E26" s="12"/>
      <c r="F26" s="51"/>
      <c r="G26" s="49"/>
      <c r="H26" s="60"/>
      <c r="I26" s="60"/>
      <c r="J26" s="60"/>
      <c r="K26" s="60"/>
      <c r="L26" s="60"/>
      <c r="M26" s="92"/>
    </row>
    <row r="27" spans="3:13" ht="21.6" customHeight="1" x14ac:dyDescent="0.15">
      <c r="C27" s="12"/>
      <c r="D27" s="12"/>
      <c r="E27" s="12"/>
      <c r="F27" s="51"/>
      <c r="G27" s="49"/>
      <c r="H27" s="60"/>
      <c r="I27" s="60"/>
      <c r="J27" s="60"/>
      <c r="K27" s="60"/>
      <c r="L27" s="60"/>
      <c r="M27" s="92"/>
    </row>
    <row r="28" spans="3:13" ht="21.6" customHeight="1" x14ac:dyDescent="0.15">
      <c r="C28" s="12"/>
      <c r="D28" s="12"/>
      <c r="E28" s="12"/>
      <c r="F28" s="51"/>
      <c r="G28" s="49"/>
      <c r="H28" s="60"/>
      <c r="I28" s="60"/>
      <c r="J28" s="60"/>
      <c r="K28" s="60"/>
      <c r="L28" s="60"/>
      <c r="M28" s="92"/>
    </row>
    <row r="29" spans="3:13" ht="21.6" customHeight="1" x14ac:dyDescent="0.15">
      <c r="C29" s="12"/>
      <c r="D29" s="12"/>
      <c r="E29" s="12"/>
      <c r="F29" s="51"/>
      <c r="G29" s="49"/>
      <c r="H29" s="60"/>
      <c r="I29" s="60"/>
      <c r="J29" s="60"/>
      <c r="K29" s="60"/>
      <c r="L29" s="60"/>
      <c r="M29" s="92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>
    <oddFooter>&amp;R대 한 민 국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opLeftCell="D1" workbookViewId="0">
      <pane ySplit="3" topLeftCell="A4" activePane="bottomLeft" state="frozen"/>
      <selection activeCell="D1" sqref="D1"/>
      <selection pane="bottomLeft" activeCell="D4" sqref="D4"/>
    </sheetView>
  </sheetViews>
  <sheetFormatPr defaultRowHeight="18.95" customHeight="1" x14ac:dyDescent="0.15"/>
  <cols>
    <col min="1" max="1" width="6.21875" style="13" hidden="1" customWidth="1"/>
    <col min="2" max="2" width="10.33203125" style="13" hidden="1" customWidth="1"/>
    <col min="3" max="3" width="15.44140625" style="13" hidden="1" customWidth="1"/>
    <col min="4" max="5" width="22.77734375" style="13" customWidth="1"/>
    <col min="6" max="6" width="4.5546875" style="7" customWidth="1"/>
    <col min="7" max="7" width="11.109375" style="57" customWidth="1"/>
    <col min="8" max="8" width="9.88671875" style="56" customWidth="1"/>
    <col min="9" max="9" width="11.21875" style="1" hidden="1" customWidth="1"/>
    <col min="10" max="10" width="9.88671875" style="56" customWidth="1"/>
    <col min="11" max="11" width="5.44140625" style="6" customWidth="1"/>
    <col min="12" max="12" width="9.88671875" style="56" customWidth="1"/>
    <col min="13" max="13" width="5.44140625" style="6" customWidth="1"/>
    <col min="14" max="14" width="9.88671875" style="56" customWidth="1"/>
    <col min="15" max="15" width="5.44140625" style="6" customWidth="1"/>
    <col min="16" max="16" width="9.88671875" style="56" customWidth="1"/>
    <col min="17" max="17" width="5.44140625" style="6" customWidth="1"/>
    <col min="18" max="18" width="3" style="56" hidden="1" customWidth="1"/>
    <col min="19" max="19" width="4.88671875" style="6" hidden="1" customWidth="1"/>
    <col min="20" max="20" width="10.77734375" style="13" customWidth="1"/>
    <col min="21" max="16384" width="8.88671875" style="11"/>
  </cols>
  <sheetData>
    <row r="1" spans="1:20" ht="18.95" customHeight="1" x14ac:dyDescent="0.15">
      <c r="B1" s="13" t="s">
        <v>213</v>
      </c>
      <c r="D1" s="176" t="s">
        <v>184</v>
      </c>
      <c r="E1" s="160"/>
      <c r="F1" s="160"/>
      <c r="G1" s="160"/>
      <c r="H1" s="160"/>
      <c r="I1" s="160"/>
      <c r="J1" s="160"/>
      <c r="K1" s="160"/>
      <c r="L1" s="174" t="s">
        <v>3</v>
      </c>
      <c r="M1" s="175"/>
      <c r="N1" s="175"/>
      <c r="O1" s="175"/>
      <c r="P1" s="175"/>
      <c r="Q1" s="11"/>
      <c r="R1" s="95"/>
      <c r="S1" s="11"/>
    </row>
    <row r="2" spans="1:20" ht="18.95" customHeight="1" x14ac:dyDescent="0.15">
      <c r="A2" s="154" t="s">
        <v>79</v>
      </c>
      <c r="B2" s="154" t="s">
        <v>30</v>
      </c>
      <c r="C2" s="154" t="s">
        <v>26</v>
      </c>
      <c r="D2" s="155" t="s">
        <v>85</v>
      </c>
      <c r="E2" s="155" t="s">
        <v>86</v>
      </c>
      <c r="F2" s="155" t="s">
        <v>27</v>
      </c>
      <c r="G2" s="151" t="s">
        <v>87</v>
      </c>
      <c r="H2" s="89" t="s">
        <v>166</v>
      </c>
      <c r="I2" s="89"/>
      <c r="J2" s="155" t="s">
        <v>162</v>
      </c>
      <c r="K2" s="155"/>
      <c r="L2" s="155" t="s">
        <v>28</v>
      </c>
      <c r="M2" s="155"/>
      <c r="N2" s="155" t="s">
        <v>183</v>
      </c>
      <c r="O2" s="155"/>
      <c r="P2" s="155" t="s">
        <v>163</v>
      </c>
      <c r="Q2" s="155"/>
      <c r="R2" s="155" t="s">
        <v>164</v>
      </c>
      <c r="S2" s="155"/>
      <c r="T2" s="155" t="s">
        <v>148</v>
      </c>
    </row>
    <row r="3" spans="1:20" ht="18.95" customHeight="1" x14ac:dyDescent="0.15">
      <c r="A3" s="154"/>
      <c r="B3" s="154"/>
      <c r="C3" s="154"/>
      <c r="D3" s="155"/>
      <c r="E3" s="155"/>
      <c r="F3" s="155"/>
      <c r="G3" s="151"/>
      <c r="H3" s="93" t="s">
        <v>29</v>
      </c>
      <c r="I3" s="89" t="s">
        <v>24</v>
      </c>
      <c r="J3" s="93" t="s">
        <v>29</v>
      </c>
      <c r="K3" s="89" t="s">
        <v>88</v>
      </c>
      <c r="L3" s="93" t="s">
        <v>29</v>
      </c>
      <c r="M3" s="89" t="s">
        <v>89</v>
      </c>
      <c r="N3" s="93" t="s">
        <v>149</v>
      </c>
      <c r="O3" s="89" t="s">
        <v>89</v>
      </c>
      <c r="P3" s="93" t="s">
        <v>149</v>
      </c>
      <c r="Q3" s="89" t="s">
        <v>89</v>
      </c>
      <c r="R3" s="93" t="s">
        <v>149</v>
      </c>
      <c r="S3" s="89" t="s">
        <v>89</v>
      </c>
      <c r="T3" s="155"/>
    </row>
    <row r="4" spans="1:20" ht="18.95" customHeight="1" x14ac:dyDescent="0.15">
      <c r="A4" s="98"/>
      <c r="B4" s="98"/>
      <c r="C4" s="98" t="s">
        <v>185</v>
      </c>
      <c r="D4" s="87" t="s">
        <v>186</v>
      </c>
      <c r="E4" s="87" t="s">
        <v>187</v>
      </c>
      <c r="F4" s="9" t="s">
        <v>188</v>
      </c>
      <c r="G4" s="60">
        <v>15583</v>
      </c>
      <c r="H4" s="55">
        <v>11842</v>
      </c>
      <c r="I4" s="3"/>
      <c r="J4" s="55">
        <v>12413</v>
      </c>
      <c r="K4" s="10" t="s">
        <v>189</v>
      </c>
      <c r="L4" s="55">
        <v>15583</v>
      </c>
      <c r="M4" s="10" t="s">
        <v>190</v>
      </c>
      <c r="N4" s="55"/>
      <c r="O4" s="10"/>
      <c r="P4" s="55"/>
      <c r="Q4" s="10"/>
      <c r="R4" s="55"/>
      <c r="S4" s="10"/>
      <c r="T4" s="12"/>
    </row>
    <row r="5" spans="1:20" ht="18.95" customHeight="1" x14ac:dyDescent="0.15">
      <c r="A5" s="98"/>
      <c r="B5" s="98"/>
      <c r="C5" s="98" t="s">
        <v>191</v>
      </c>
      <c r="D5" s="87" t="s">
        <v>192</v>
      </c>
      <c r="E5" s="87" t="s">
        <v>193</v>
      </c>
      <c r="F5" s="9" t="s">
        <v>194</v>
      </c>
      <c r="G5" s="60">
        <v>799000</v>
      </c>
      <c r="H5" s="55"/>
      <c r="I5" s="3"/>
      <c r="J5" s="55"/>
      <c r="K5" s="10"/>
      <c r="L5" s="55">
        <v>799000</v>
      </c>
      <c r="M5" s="10"/>
      <c r="N5" s="55"/>
      <c r="O5" s="10"/>
      <c r="P5" s="55"/>
      <c r="Q5" s="10"/>
      <c r="R5" s="55"/>
      <c r="S5" s="10"/>
      <c r="T5" s="12"/>
    </row>
    <row r="6" spans="1:20" ht="18.95" customHeight="1" x14ac:dyDescent="0.15">
      <c r="A6" s="98"/>
      <c r="B6" s="98"/>
      <c r="C6" s="98" t="s">
        <v>195</v>
      </c>
      <c r="D6" s="87" t="s">
        <v>196</v>
      </c>
      <c r="E6" s="87" t="s">
        <v>197</v>
      </c>
      <c r="F6" s="9" t="s">
        <v>198</v>
      </c>
      <c r="G6" s="60">
        <v>253800</v>
      </c>
      <c r="H6" s="55"/>
      <c r="I6" s="3"/>
      <c r="J6" s="55">
        <v>253800</v>
      </c>
      <c r="K6" s="10" t="s">
        <v>199</v>
      </c>
      <c r="L6" s="55">
        <v>253800</v>
      </c>
      <c r="M6" s="10" t="s">
        <v>200</v>
      </c>
      <c r="N6" s="55"/>
      <c r="O6" s="10"/>
      <c r="P6" s="55"/>
      <c r="Q6" s="10"/>
      <c r="R6" s="55"/>
      <c r="S6" s="10"/>
      <c r="T6" s="12"/>
    </row>
    <row r="7" spans="1:20" ht="18.95" customHeight="1" x14ac:dyDescent="0.15">
      <c r="A7" s="98"/>
      <c r="B7" s="98"/>
      <c r="C7" s="98" t="s">
        <v>201</v>
      </c>
      <c r="D7" s="87" t="s">
        <v>202</v>
      </c>
      <c r="E7" s="87" t="s">
        <v>203</v>
      </c>
      <c r="F7" s="9" t="s">
        <v>204</v>
      </c>
      <c r="G7" s="60">
        <v>4213</v>
      </c>
      <c r="H7" s="55">
        <v>2400</v>
      </c>
      <c r="I7" s="3"/>
      <c r="J7" s="55">
        <v>4213</v>
      </c>
      <c r="K7" s="10" t="s">
        <v>205</v>
      </c>
      <c r="L7" s="55">
        <v>4213</v>
      </c>
      <c r="M7" s="10" t="s">
        <v>206</v>
      </c>
      <c r="N7" s="55"/>
      <c r="O7" s="10"/>
      <c r="P7" s="55"/>
      <c r="Q7" s="10"/>
      <c r="R7" s="55"/>
      <c r="S7" s="10"/>
      <c r="T7" s="12"/>
    </row>
    <row r="8" spans="1:20" ht="18.95" customHeight="1" x14ac:dyDescent="0.15">
      <c r="A8" s="98"/>
      <c r="B8" s="98"/>
      <c r="C8" s="98" t="s">
        <v>207</v>
      </c>
      <c r="D8" s="87" t="s">
        <v>208</v>
      </c>
      <c r="E8" s="87" t="s">
        <v>209</v>
      </c>
      <c r="F8" s="9" t="s">
        <v>210</v>
      </c>
      <c r="G8" s="60">
        <v>212226</v>
      </c>
      <c r="H8" s="55"/>
      <c r="I8" s="3"/>
      <c r="J8" s="55"/>
      <c r="K8" s="10"/>
      <c r="L8" s="55"/>
      <c r="M8" s="10"/>
      <c r="N8" s="55"/>
      <c r="O8" s="10"/>
      <c r="P8" s="55"/>
      <c r="Q8" s="10"/>
      <c r="R8" s="55"/>
      <c r="S8" s="10"/>
      <c r="T8" s="12"/>
    </row>
    <row r="9" spans="1:20" ht="18.95" customHeight="1" x14ac:dyDescent="0.15">
      <c r="A9" s="98"/>
      <c r="B9" s="98"/>
      <c r="C9" s="98" t="s">
        <v>211</v>
      </c>
      <c r="D9" s="87" t="s">
        <v>208</v>
      </c>
      <c r="E9" s="87" t="s">
        <v>212</v>
      </c>
      <c r="F9" s="9" t="s">
        <v>210</v>
      </c>
      <c r="G9" s="60">
        <v>223581</v>
      </c>
      <c r="H9" s="55"/>
      <c r="I9" s="3"/>
      <c r="J9" s="55"/>
      <c r="K9" s="10"/>
      <c r="L9" s="55"/>
      <c r="M9" s="10"/>
      <c r="N9" s="55"/>
      <c r="O9" s="10"/>
      <c r="P9" s="55"/>
      <c r="Q9" s="10"/>
      <c r="R9" s="55"/>
      <c r="S9" s="10"/>
      <c r="T9" s="12"/>
    </row>
    <row r="10" spans="1:20" ht="18.95" customHeight="1" x14ac:dyDescent="0.15">
      <c r="A10" s="98"/>
      <c r="B10" s="98"/>
      <c r="C10" s="98"/>
      <c r="D10" s="87"/>
      <c r="E10" s="87"/>
      <c r="F10" s="9"/>
      <c r="G10" s="60"/>
      <c r="H10" s="55"/>
      <c r="I10" s="3"/>
      <c r="J10" s="55"/>
      <c r="K10" s="10"/>
      <c r="L10" s="55"/>
      <c r="M10" s="10"/>
      <c r="N10" s="55"/>
      <c r="O10" s="10"/>
      <c r="P10" s="55"/>
      <c r="Q10" s="10"/>
      <c r="R10" s="55"/>
      <c r="S10" s="10"/>
      <c r="T10" s="12"/>
    </row>
    <row r="11" spans="1:20" ht="18.95" customHeight="1" x14ac:dyDescent="0.15">
      <c r="A11" s="98"/>
      <c r="B11" s="98"/>
      <c r="C11" s="98"/>
      <c r="D11" s="87"/>
      <c r="E11" s="87"/>
      <c r="F11" s="9"/>
      <c r="G11" s="60"/>
      <c r="H11" s="55"/>
      <c r="I11" s="3"/>
      <c r="J11" s="55"/>
      <c r="K11" s="10"/>
      <c r="L11" s="55"/>
      <c r="M11" s="10"/>
      <c r="N11" s="55"/>
      <c r="O11" s="10"/>
      <c r="P11" s="55"/>
      <c r="Q11" s="10"/>
      <c r="R11" s="55"/>
      <c r="S11" s="10"/>
      <c r="T11" s="12"/>
    </row>
    <row r="12" spans="1:20" ht="18.95" customHeight="1" x14ac:dyDescent="0.15">
      <c r="A12" s="98"/>
      <c r="B12" s="98"/>
      <c r="C12" s="98"/>
      <c r="D12" s="87"/>
      <c r="E12" s="87"/>
      <c r="F12" s="9"/>
      <c r="G12" s="60"/>
      <c r="H12" s="55"/>
      <c r="I12" s="3"/>
      <c r="J12" s="55"/>
      <c r="K12" s="10"/>
      <c r="L12" s="55"/>
      <c r="M12" s="10"/>
      <c r="N12" s="55"/>
      <c r="O12" s="10"/>
      <c r="P12" s="55"/>
      <c r="Q12" s="10"/>
      <c r="R12" s="55"/>
      <c r="S12" s="10"/>
      <c r="T12" s="12"/>
    </row>
    <row r="13" spans="1:20" ht="18.95" customHeight="1" x14ac:dyDescent="0.15">
      <c r="A13" s="98"/>
      <c r="B13" s="98"/>
      <c r="C13" s="98"/>
      <c r="D13" s="87"/>
      <c r="E13" s="87"/>
      <c r="F13" s="9"/>
      <c r="G13" s="60"/>
      <c r="H13" s="55"/>
      <c r="I13" s="3"/>
      <c r="J13" s="55"/>
      <c r="K13" s="10"/>
      <c r="L13" s="55"/>
      <c r="M13" s="10"/>
      <c r="N13" s="55"/>
      <c r="O13" s="10"/>
      <c r="P13" s="55"/>
      <c r="Q13" s="10"/>
      <c r="R13" s="55"/>
      <c r="S13" s="10"/>
      <c r="T13" s="12"/>
    </row>
    <row r="14" spans="1:20" ht="18.95" customHeight="1" x14ac:dyDescent="0.15">
      <c r="A14" s="98"/>
      <c r="B14" s="98"/>
      <c r="C14" s="98"/>
      <c r="D14" s="87"/>
      <c r="E14" s="87"/>
      <c r="F14" s="9"/>
      <c r="G14" s="60"/>
      <c r="H14" s="55"/>
      <c r="I14" s="3"/>
      <c r="J14" s="55"/>
      <c r="K14" s="10"/>
      <c r="L14" s="55"/>
      <c r="M14" s="10"/>
      <c r="N14" s="55"/>
      <c r="O14" s="10"/>
      <c r="P14" s="55"/>
      <c r="Q14" s="10"/>
      <c r="R14" s="55"/>
      <c r="S14" s="10"/>
      <c r="T14" s="12"/>
    </row>
    <row r="15" spans="1:20" ht="18.95" customHeight="1" x14ac:dyDescent="0.15">
      <c r="A15" s="98"/>
      <c r="B15" s="98"/>
      <c r="C15" s="98"/>
      <c r="D15" s="87"/>
      <c r="E15" s="87"/>
      <c r="F15" s="9"/>
      <c r="G15" s="60"/>
      <c r="H15" s="55"/>
      <c r="I15" s="3"/>
      <c r="J15" s="55"/>
      <c r="K15" s="10"/>
      <c r="L15" s="55"/>
      <c r="M15" s="10"/>
      <c r="N15" s="55"/>
      <c r="O15" s="10"/>
      <c r="P15" s="55"/>
      <c r="Q15" s="10"/>
      <c r="R15" s="55"/>
      <c r="S15" s="10"/>
      <c r="T15" s="12"/>
    </row>
    <row r="16" spans="1:20" ht="18.95" customHeight="1" x14ac:dyDescent="0.15">
      <c r="A16" s="98"/>
      <c r="B16" s="98"/>
      <c r="C16" s="98"/>
      <c r="D16" s="87"/>
      <c r="E16" s="87"/>
      <c r="F16" s="9"/>
      <c r="G16" s="60"/>
      <c r="H16" s="55"/>
      <c r="I16" s="3"/>
      <c r="J16" s="55"/>
      <c r="K16" s="10"/>
      <c r="L16" s="55"/>
      <c r="M16" s="10"/>
      <c r="N16" s="55"/>
      <c r="O16" s="10"/>
      <c r="P16" s="55"/>
      <c r="Q16" s="10"/>
      <c r="R16" s="55"/>
      <c r="S16" s="10"/>
      <c r="T16" s="12"/>
    </row>
    <row r="17" spans="1:20" ht="18.95" customHeight="1" x14ac:dyDescent="0.15">
      <c r="A17" s="98"/>
      <c r="B17" s="98"/>
      <c r="C17" s="98"/>
      <c r="D17" s="87"/>
      <c r="E17" s="87"/>
      <c r="F17" s="9"/>
      <c r="G17" s="60"/>
      <c r="H17" s="55"/>
      <c r="I17" s="3"/>
      <c r="J17" s="55"/>
      <c r="K17" s="10"/>
      <c r="L17" s="55"/>
      <c r="M17" s="10"/>
      <c r="N17" s="55"/>
      <c r="O17" s="10"/>
      <c r="P17" s="55"/>
      <c r="Q17" s="10"/>
      <c r="R17" s="55"/>
      <c r="S17" s="10"/>
      <c r="T17" s="12"/>
    </row>
    <row r="18" spans="1:20" ht="18.95" customHeight="1" x14ac:dyDescent="0.15">
      <c r="A18" s="98"/>
      <c r="B18" s="98"/>
      <c r="C18" s="98"/>
      <c r="D18" s="87"/>
      <c r="E18" s="87"/>
      <c r="F18" s="9"/>
      <c r="G18" s="60"/>
      <c r="H18" s="55"/>
      <c r="I18" s="3"/>
      <c r="J18" s="55"/>
      <c r="K18" s="10"/>
      <c r="L18" s="55"/>
      <c r="M18" s="10"/>
      <c r="N18" s="55"/>
      <c r="O18" s="10"/>
      <c r="P18" s="55"/>
      <c r="Q18" s="10"/>
      <c r="R18" s="55"/>
      <c r="S18" s="10"/>
      <c r="T18" s="12"/>
    </row>
    <row r="19" spans="1:20" ht="18.95" customHeight="1" x14ac:dyDescent="0.15">
      <c r="A19" s="98"/>
      <c r="B19" s="98"/>
      <c r="C19" s="98"/>
      <c r="D19" s="87"/>
      <c r="E19" s="87"/>
      <c r="F19" s="9"/>
      <c r="G19" s="60"/>
      <c r="H19" s="55"/>
      <c r="I19" s="3"/>
      <c r="J19" s="55"/>
      <c r="K19" s="10"/>
      <c r="L19" s="55"/>
      <c r="M19" s="10"/>
      <c r="N19" s="55"/>
      <c r="O19" s="10"/>
      <c r="P19" s="55"/>
      <c r="Q19" s="10"/>
      <c r="R19" s="55"/>
      <c r="S19" s="10"/>
      <c r="T19" s="12"/>
    </row>
    <row r="20" spans="1:20" ht="18.95" customHeight="1" x14ac:dyDescent="0.15">
      <c r="A20" s="98"/>
      <c r="B20" s="98"/>
      <c r="C20" s="98"/>
      <c r="D20" s="87"/>
      <c r="E20" s="87"/>
      <c r="F20" s="9"/>
      <c r="G20" s="60"/>
      <c r="H20" s="55"/>
      <c r="I20" s="3"/>
      <c r="J20" s="55"/>
      <c r="K20" s="10"/>
      <c r="L20" s="55"/>
      <c r="M20" s="10"/>
      <c r="N20" s="55"/>
      <c r="O20" s="10"/>
      <c r="P20" s="55"/>
      <c r="Q20" s="10"/>
      <c r="R20" s="55"/>
      <c r="S20" s="10"/>
      <c r="T20" s="12"/>
    </row>
    <row r="21" spans="1:20" ht="18.95" customHeight="1" x14ac:dyDescent="0.15">
      <c r="A21" s="98"/>
      <c r="B21" s="98"/>
      <c r="C21" s="98"/>
      <c r="D21" s="87"/>
      <c r="E21" s="87"/>
      <c r="F21" s="9"/>
      <c r="G21" s="60"/>
      <c r="H21" s="55"/>
      <c r="I21" s="3"/>
      <c r="J21" s="55"/>
      <c r="K21" s="10"/>
      <c r="L21" s="55"/>
      <c r="M21" s="10"/>
      <c r="N21" s="55"/>
      <c r="O21" s="10"/>
      <c r="P21" s="55"/>
      <c r="Q21" s="10"/>
      <c r="R21" s="55"/>
      <c r="S21" s="10"/>
      <c r="T21" s="12"/>
    </row>
    <row r="22" spans="1:20" ht="18.95" customHeight="1" x14ac:dyDescent="0.15">
      <c r="A22" s="98"/>
      <c r="B22" s="98"/>
      <c r="C22" s="98"/>
      <c r="D22" s="87"/>
      <c r="E22" s="87"/>
      <c r="F22" s="9"/>
      <c r="G22" s="60"/>
      <c r="H22" s="55"/>
      <c r="I22" s="3"/>
      <c r="J22" s="55"/>
      <c r="K22" s="10"/>
      <c r="L22" s="55"/>
      <c r="M22" s="10"/>
      <c r="N22" s="55"/>
      <c r="O22" s="10"/>
      <c r="P22" s="55"/>
      <c r="Q22" s="10"/>
      <c r="R22" s="55"/>
      <c r="S22" s="10"/>
      <c r="T22" s="12"/>
    </row>
    <row r="23" spans="1:20" ht="18.95" customHeight="1" x14ac:dyDescent="0.15">
      <c r="A23" s="98"/>
      <c r="B23" s="98"/>
      <c r="C23" s="98"/>
      <c r="D23" s="87"/>
      <c r="E23" s="87"/>
      <c r="F23" s="9"/>
      <c r="G23" s="60"/>
      <c r="H23" s="55"/>
      <c r="I23" s="3"/>
      <c r="J23" s="55"/>
      <c r="K23" s="10"/>
      <c r="L23" s="55"/>
      <c r="M23" s="10"/>
      <c r="N23" s="55"/>
      <c r="O23" s="10"/>
      <c r="P23" s="55"/>
      <c r="Q23" s="10"/>
      <c r="R23" s="55"/>
      <c r="S23" s="10"/>
      <c r="T23" s="12"/>
    </row>
    <row r="24" spans="1:20" ht="18.95" customHeight="1" x14ac:dyDescent="0.15">
      <c r="A24" s="98"/>
      <c r="B24" s="98"/>
      <c r="C24" s="98"/>
      <c r="D24" s="87"/>
      <c r="E24" s="87"/>
      <c r="F24" s="9"/>
      <c r="G24" s="60"/>
      <c r="H24" s="55"/>
      <c r="I24" s="3"/>
      <c r="J24" s="55"/>
      <c r="K24" s="10"/>
      <c r="L24" s="55"/>
      <c r="M24" s="10"/>
      <c r="N24" s="55"/>
      <c r="O24" s="10"/>
      <c r="P24" s="55"/>
      <c r="Q24" s="10"/>
      <c r="R24" s="55"/>
      <c r="S24" s="10"/>
      <c r="T24" s="12"/>
    </row>
    <row r="25" spans="1:20" ht="18.95" customHeight="1" x14ac:dyDescent="0.15">
      <c r="A25" s="98"/>
      <c r="B25" s="98"/>
      <c r="C25" s="98"/>
      <c r="D25" s="87"/>
      <c r="E25" s="87"/>
      <c r="F25" s="9"/>
      <c r="G25" s="60"/>
      <c r="H25" s="55"/>
      <c r="I25" s="3"/>
      <c r="J25" s="55"/>
      <c r="K25" s="10"/>
      <c r="L25" s="55"/>
      <c r="M25" s="10"/>
      <c r="N25" s="55"/>
      <c r="O25" s="10"/>
      <c r="P25" s="55"/>
      <c r="Q25" s="10"/>
      <c r="R25" s="55"/>
      <c r="S25" s="10"/>
      <c r="T25" s="12"/>
    </row>
    <row r="26" spans="1:20" ht="18.95" customHeight="1" x14ac:dyDescent="0.15">
      <c r="A26" s="98"/>
      <c r="B26" s="98"/>
      <c r="C26" s="98"/>
      <c r="D26" s="87"/>
      <c r="E26" s="87"/>
      <c r="F26" s="9"/>
      <c r="G26" s="60"/>
      <c r="H26" s="55"/>
      <c r="I26" s="3"/>
      <c r="J26" s="55"/>
      <c r="K26" s="10"/>
      <c r="L26" s="55"/>
      <c r="M26" s="10"/>
      <c r="N26" s="55"/>
      <c r="O26" s="10"/>
      <c r="P26" s="55"/>
      <c r="Q26" s="10"/>
      <c r="R26" s="55"/>
      <c r="S26" s="10"/>
      <c r="T26" s="12"/>
    </row>
    <row r="27" spans="1:20" ht="18.95" customHeight="1" x14ac:dyDescent="0.15">
      <c r="A27" s="98"/>
      <c r="B27" s="98"/>
      <c r="C27" s="98"/>
      <c r="D27" s="87"/>
      <c r="E27" s="87"/>
      <c r="F27" s="9"/>
      <c r="G27" s="60"/>
      <c r="H27" s="55"/>
      <c r="I27" s="3"/>
      <c r="J27" s="55"/>
      <c r="K27" s="10"/>
      <c r="L27" s="55"/>
      <c r="M27" s="10"/>
      <c r="N27" s="55"/>
      <c r="O27" s="10"/>
      <c r="P27" s="55"/>
      <c r="Q27" s="10"/>
      <c r="R27" s="55"/>
      <c r="S27" s="10"/>
      <c r="T27" s="12"/>
    </row>
    <row r="28" spans="1:20" ht="18.95" customHeight="1" x14ac:dyDescent="0.15">
      <c r="A28" s="98"/>
      <c r="B28" s="98"/>
      <c r="C28" s="98"/>
      <c r="D28" s="87"/>
      <c r="E28" s="87"/>
      <c r="F28" s="9"/>
      <c r="G28" s="60"/>
      <c r="H28" s="55"/>
      <c r="I28" s="3"/>
      <c r="J28" s="55"/>
      <c r="K28" s="10"/>
      <c r="L28" s="55"/>
      <c r="M28" s="10"/>
      <c r="N28" s="55"/>
      <c r="O28" s="10"/>
      <c r="P28" s="55"/>
      <c r="Q28" s="10"/>
      <c r="R28" s="55"/>
      <c r="S28" s="10"/>
      <c r="T28" s="12"/>
    </row>
    <row r="29" spans="1:20" ht="18.95" customHeight="1" x14ac:dyDescent="0.15">
      <c r="A29" s="98"/>
      <c r="B29" s="98"/>
      <c r="C29" s="98"/>
      <c r="D29" s="87"/>
      <c r="E29" s="87"/>
      <c r="F29" s="9"/>
      <c r="G29" s="60"/>
      <c r="H29" s="55"/>
      <c r="I29" s="3"/>
      <c r="J29" s="55"/>
      <c r="K29" s="10"/>
      <c r="L29" s="55"/>
      <c r="M29" s="10"/>
      <c r="N29" s="55"/>
      <c r="O29" s="10"/>
      <c r="P29" s="55"/>
      <c r="Q29" s="10"/>
      <c r="R29" s="55"/>
      <c r="S29" s="10"/>
      <c r="T29" s="12"/>
    </row>
    <row r="30" spans="1:20" ht="18.95" customHeight="1" x14ac:dyDescent="0.15">
      <c r="A30" s="98"/>
      <c r="B30" s="98"/>
      <c r="C30" s="98"/>
      <c r="D30" s="87"/>
      <c r="E30" s="87"/>
      <c r="F30" s="9"/>
      <c r="G30" s="60"/>
      <c r="H30" s="55"/>
      <c r="I30" s="3"/>
      <c r="J30" s="55"/>
      <c r="K30" s="10"/>
      <c r="L30" s="55"/>
      <c r="M30" s="10"/>
      <c r="N30" s="55"/>
      <c r="O30" s="10"/>
      <c r="P30" s="55"/>
      <c r="Q30" s="10"/>
      <c r="R30" s="55"/>
      <c r="S30" s="10"/>
      <c r="T30" s="12"/>
    </row>
    <row r="31" spans="1:20" ht="18.95" customHeight="1" x14ac:dyDescent="0.15">
      <c r="A31" s="98"/>
      <c r="B31" s="98"/>
      <c r="C31" s="98"/>
      <c r="D31" s="87"/>
      <c r="E31" s="87"/>
      <c r="F31" s="9"/>
      <c r="G31" s="60"/>
      <c r="H31" s="55"/>
      <c r="I31" s="3"/>
      <c r="J31" s="55"/>
      <c r="K31" s="10"/>
      <c r="L31" s="55"/>
      <c r="M31" s="10"/>
      <c r="N31" s="55"/>
      <c r="O31" s="10"/>
      <c r="P31" s="55"/>
      <c r="Q31" s="10"/>
      <c r="R31" s="55"/>
      <c r="S31" s="10"/>
      <c r="T31" s="12"/>
    </row>
    <row r="32" spans="1:20" ht="18.95" customHeight="1" x14ac:dyDescent="0.15">
      <c r="A32" s="98"/>
      <c r="B32" s="98"/>
      <c r="C32" s="98"/>
      <c r="D32" s="87"/>
      <c r="E32" s="87"/>
      <c r="F32" s="9"/>
      <c r="G32" s="60"/>
      <c r="H32" s="55"/>
      <c r="I32" s="3"/>
      <c r="J32" s="55"/>
      <c r="K32" s="10"/>
      <c r="L32" s="55"/>
      <c r="M32" s="10"/>
      <c r="N32" s="55"/>
      <c r="O32" s="10"/>
      <c r="P32" s="55"/>
      <c r="Q32" s="10"/>
      <c r="R32" s="55"/>
      <c r="S32" s="10"/>
      <c r="T32" s="12"/>
    </row>
    <row r="33" spans="1:20" ht="18.95" customHeight="1" x14ac:dyDescent="0.15">
      <c r="A33" s="98"/>
      <c r="B33" s="98"/>
      <c r="C33" s="98"/>
      <c r="D33" s="87"/>
      <c r="E33" s="87"/>
      <c r="F33" s="9"/>
      <c r="G33" s="60"/>
      <c r="H33" s="55"/>
      <c r="I33" s="3"/>
      <c r="J33" s="55"/>
      <c r="K33" s="10"/>
      <c r="L33" s="55"/>
      <c r="M33" s="10"/>
      <c r="N33" s="55"/>
      <c r="O33" s="10"/>
      <c r="P33" s="55"/>
      <c r="Q33" s="10"/>
      <c r="R33" s="55"/>
      <c r="S33" s="10"/>
      <c r="T33" s="12"/>
    </row>
  </sheetData>
  <mergeCells count="15">
    <mergeCell ref="L1:P1"/>
    <mergeCell ref="F2:F3"/>
    <mergeCell ref="G2:G3"/>
    <mergeCell ref="J2:K2"/>
    <mergeCell ref="N2:O2"/>
    <mergeCell ref="D1:K1"/>
    <mergeCell ref="E2:E3"/>
    <mergeCell ref="D2:D3"/>
    <mergeCell ref="P2:Q2"/>
    <mergeCell ref="R2:S2"/>
    <mergeCell ref="T2:T3"/>
    <mergeCell ref="A2:A3"/>
    <mergeCell ref="L2:M2"/>
    <mergeCell ref="B2:B3"/>
    <mergeCell ref="C2:C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>
    <oddFooter>&amp;R대 한 민 국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workbookViewId="0">
      <selection activeCell="A11" sqref="A11"/>
    </sheetView>
  </sheetViews>
  <sheetFormatPr defaultRowHeight="13.5" x14ac:dyDescent="0.15"/>
  <cols>
    <col min="1" max="1" width="36.109375" style="1" customWidth="1"/>
    <col min="2" max="2" width="15.109375" style="46" bestFit="1" customWidth="1"/>
    <col min="3" max="6" width="15.109375" style="46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70" t="s">
        <v>4</v>
      </c>
      <c r="B1" s="71" t="s">
        <v>13</v>
      </c>
      <c r="C1" s="71" t="s">
        <v>11</v>
      </c>
      <c r="D1" s="71" t="s">
        <v>12</v>
      </c>
      <c r="E1" s="71" t="s">
        <v>90</v>
      </c>
      <c r="F1" s="72" t="s">
        <v>14</v>
      </c>
      <c r="H1" s="64"/>
    </row>
    <row r="2" spans="1:13" x14ac:dyDescent="0.15">
      <c r="A2" s="5" t="s">
        <v>15</v>
      </c>
      <c r="B2" s="59">
        <f>총괄표!I29</f>
        <v>0</v>
      </c>
      <c r="C2" s="59">
        <f>총괄표!L29</f>
        <v>0</v>
      </c>
      <c r="D2" s="59">
        <f>총괄표!N29</f>
        <v>0</v>
      </c>
      <c r="E2" s="59"/>
      <c r="F2" s="59">
        <f>SUM(B2,C2,D2)</f>
        <v>0</v>
      </c>
    </row>
    <row r="3" spans="1:13" x14ac:dyDescent="0.15">
      <c r="A3" s="3" t="s">
        <v>147</v>
      </c>
      <c r="B3" s="60"/>
      <c r="C3" s="60"/>
      <c r="D3" s="60"/>
      <c r="E3" s="60"/>
      <c r="F3" s="59">
        <f>SUM(B3,C3,D3)</f>
        <v>0</v>
      </c>
      <c r="H3" s="183" t="s">
        <v>167</v>
      </c>
      <c r="I3" s="184"/>
      <c r="J3" s="184"/>
      <c r="K3" s="184"/>
      <c r="L3" s="184"/>
      <c r="M3" s="185"/>
    </row>
    <row r="4" spans="1:13" x14ac:dyDescent="0.15">
      <c r="A4" s="3" t="s">
        <v>4</v>
      </c>
      <c r="B4" s="60"/>
      <c r="C4" s="60"/>
      <c r="D4" s="60"/>
      <c r="E4" s="60"/>
      <c r="F4" s="60"/>
      <c r="H4" s="186"/>
      <c r="I4" s="187"/>
      <c r="J4" s="187"/>
      <c r="K4" s="187"/>
      <c r="L4" s="187"/>
      <c r="M4" s="188"/>
    </row>
    <row r="5" spans="1:13" x14ac:dyDescent="0.15">
      <c r="A5" s="3" t="s">
        <v>4</v>
      </c>
      <c r="B5" s="60"/>
      <c r="C5" s="60" t="s">
        <v>10</v>
      </c>
      <c r="D5" s="60"/>
      <c r="E5" s="60"/>
      <c r="F5" s="60"/>
    </row>
    <row r="6" spans="1:13" x14ac:dyDescent="0.15">
      <c r="A6" s="3" t="s">
        <v>4</v>
      </c>
      <c r="B6" s="60"/>
      <c r="C6" s="60"/>
      <c r="D6" s="60"/>
      <c r="E6" s="60"/>
      <c r="F6" s="60"/>
      <c r="H6" s="177" t="s">
        <v>168</v>
      </c>
      <c r="I6" s="178"/>
      <c r="J6" s="178"/>
      <c r="K6" s="178"/>
      <c r="L6" s="178"/>
      <c r="M6" s="179"/>
    </row>
    <row r="7" spans="1:13" x14ac:dyDescent="0.15">
      <c r="A7" s="3"/>
      <c r="B7" s="60"/>
      <c r="C7" s="60"/>
      <c r="D7" s="60"/>
      <c r="E7" s="60"/>
      <c r="F7" s="60"/>
      <c r="H7" s="180"/>
      <c r="I7" s="181"/>
      <c r="J7" s="181"/>
      <c r="K7" s="181"/>
      <c r="L7" s="181"/>
      <c r="M7" s="182"/>
    </row>
    <row r="8" spans="1:13" x14ac:dyDescent="0.15">
      <c r="A8" s="3"/>
      <c r="B8" s="60"/>
      <c r="C8" s="60"/>
      <c r="D8" s="60"/>
      <c r="E8" s="60"/>
      <c r="F8" s="60"/>
    </row>
    <row r="9" spans="1:13" ht="14.25" thickBot="1" x14ac:dyDescent="0.2">
      <c r="B9" s="74"/>
      <c r="C9" s="74"/>
      <c r="D9" s="74"/>
      <c r="E9" s="74"/>
      <c r="F9" s="74"/>
      <c r="H9" s="177" t="s">
        <v>169</v>
      </c>
      <c r="I9" s="178"/>
      <c r="J9" s="178"/>
      <c r="K9" s="178"/>
      <c r="L9" s="178"/>
      <c r="M9" s="179"/>
    </row>
    <row r="10" spans="1:13" ht="14.25" thickBot="1" x14ac:dyDescent="0.2">
      <c r="A10" s="70"/>
      <c r="B10" s="71" t="s">
        <v>17</v>
      </c>
      <c r="C10" s="71" t="s">
        <v>19</v>
      </c>
      <c r="D10" s="71" t="s">
        <v>106</v>
      </c>
      <c r="E10" s="71" t="s">
        <v>158</v>
      </c>
      <c r="F10" s="72"/>
      <c r="H10" s="180"/>
      <c r="I10" s="181"/>
      <c r="J10" s="181"/>
      <c r="K10" s="181"/>
      <c r="L10" s="181"/>
      <c r="M10" s="182"/>
    </row>
    <row r="11" spans="1:13" x14ac:dyDescent="0.15">
      <c r="A11" s="5" t="s">
        <v>159</v>
      </c>
      <c r="B11" s="47">
        <v>100</v>
      </c>
      <c r="C11" s="47">
        <v>1000</v>
      </c>
      <c r="D11" s="47">
        <f>$B$11/100</f>
        <v>1</v>
      </c>
      <c r="E11" s="47"/>
      <c r="F11" s="47"/>
    </row>
    <row r="12" spans="1:13" x14ac:dyDescent="0.15">
      <c r="A12" s="3" t="s">
        <v>160</v>
      </c>
      <c r="B12" s="48">
        <v>100</v>
      </c>
      <c r="C12" s="48">
        <v>1000</v>
      </c>
      <c r="D12" s="47">
        <f>$B$12/100</f>
        <v>1</v>
      </c>
      <c r="E12" s="48">
        <v>2</v>
      </c>
      <c r="F12" s="48"/>
      <c r="H12" s="177" t="s">
        <v>170</v>
      </c>
      <c r="I12" s="178"/>
      <c r="J12" s="178"/>
      <c r="K12" s="178"/>
      <c r="L12" s="178"/>
      <c r="M12" s="179"/>
    </row>
    <row r="13" spans="1:13" x14ac:dyDescent="0.15">
      <c r="A13" s="3" t="s">
        <v>161</v>
      </c>
      <c r="B13" s="48">
        <v>100</v>
      </c>
      <c r="C13" s="48">
        <v>1</v>
      </c>
      <c r="D13" s="47">
        <f>$B$13/100</f>
        <v>1</v>
      </c>
      <c r="E13" s="48">
        <v>5</v>
      </c>
      <c r="F13" s="48"/>
      <c r="H13" s="180"/>
      <c r="I13" s="181"/>
      <c r="J13" s="181"/>
      <c r="K13" s="181"/>
      <c r="L13" s="181"/>
      <c r="M13" s="182"/>
    </row>
    <row r="14" spans="1:13" x14ac:dyDescent="0.15">
      <c r="A14" s="3"/>
      <c r="B14" s="48"/>
      <c r="C14" s="48"/>
      <c r="D14" s="48"/>
      <c r="E14" s="48"/>
      <c r="F14" s="48"/>
    </row>
    <row r="15" spans="1:13" x14ac:dyDescent="0.15">
      <c r="A15" s="3"/>
      <c r="B15" s="48"/>
      <c r="C15" s="48"/>
      <c r="D15" s="48"/>
      <c r="E15" s="48"/>
      <c r="F15" s="48"/>
    </row>
    <row r="16" spans="1:13" x14ac:dyDescent="0.15">
      <c r="A16" s="3"/>
      <c r="B16" s="48"/>
      <c r="C16" s="48"/>
      <c r="D16" s="48"/>
      <c r="E16" s="48"/>
      <c r="F16" s="48"/>
    </row>
    <row r="17" spans="1:6" x14ac:dyDescent="0.15">
      <c r="A17" s="3"/>
      <c r="B17" s="48"/>
      <c r="C17" s="48"/>
      <c r="D17" s="48"/>
      <c r="E17" s="48"/>
      <c r="F17" s="48"/>
    </row>
    <row r="18" spans="1:6" x14ac:dyDescent="0.15">
      <c r="A18" s="3" t="s">
        <v>3</v>
      </c>
      <c r="B18" s="48"/>
      <c r="C18" s="48"/>
      <c r="D18" s="48"/>
      <c r="E18" s="48"/>
      <c r="F18" s="48"/>
    </row>
    <row r="19" spans="1:6" ht="14.25" thickBot="1" x14ac:dyDescent="0.2">
      <c r="A19" s="4" t="s">
        <v>10</v>
      </c>
      <c r="B19" s="73"/>
      <c r="C19" s="73"/>
      <c r="D19" s="73"/>
      <c r="E19" s="73"/>
      <c r="F19" s="73"/>
    </row>
    <row r="20" spans="1:6" ht="14.25" thickBot="1" x14ac:dyDescent="0.2">
      <c r="A20" s="70" t="s">
        <v>100</v>
      </c>
      <c r="B20" s="71" t="s">
        <v>17</v>
      </c>
      <c r="C20" s="71"/>
      <c r="D20" s="71" t="s">
        <v>106</v>
      </c>
      <c r="E20" s="71"/>
      <c r="F20" s="72"/>
    </row>
    <row r="21" spans="1:6" x14ac:dyDescent="0.15">
      <c r="A21" s="5" t="s">
        <v>101</v>
      </c>
      <c r="B21" s="47">
        <f>B11</f>
        <v>100</v>
      </c>
      <c r="C21" s="47"/>
      <c r="D21" s="47">
        <f>$B$21/100</f>
        <v>1</v>
      </c>
      <c r="E21" s="47"/>
      <c r="F21" s="47"/>
    </row>
    <row r="22" spans="1:6" x14ac:dyDescent="0.15">
      <c r="A22" s="3" t="s">
        <v>102</v>
      </c>
      <c r="B22" s="48">
        <f>B11</f>
        <v>100</v>
      </c>
      <c r="C22" s="47"/>
      <c r="D22" s="47">
        <f>$B$22/100</f>
        <v>1</v>
      </c>
      <c r="E22" s="48"/>
      <c r="F22" s="48"/>
    </row>
    <row r="23" spans="1:6" x14ac:dyDescent="0.15">
      <c r="A23" s="3" t="s">
        <v>105</v>
      </c>
      <c r="B23" s="48">
        <f>B11</f>
        <v>100</v>
      </c>
      <c r="C23" s="47"/>
      <c r="D23" s="47">
        <f>$B$23/100</f>
        <v>1</v>
      </c>
      <c r="E23" s="48"/>
      <c r="F23" s="48"/>
    </row>
    <row r="24" spans="1:6" x14ac:dyDescent="0.15">
      <c r="A24" s="3" t="s">
        <v>103</v>
      </c>
      <c r="B24" s="48">
        <f>B11</f>
        <v>100</v>
      </c>
      <c r="C24" s="47"/>
      <c r="D24" s="47">
        <f>$B$24/100</f>
        <v>1</v>
      </c>
      <c r="E24" s="48"/>
      <c r="F24" s="48"/>
    </row>
    <row r="25" spans="1:6" x14ac:dyDescent="0.15">
      <c r="A25" s="3" t="s">
        <v>104</v>
      </c>
      <c r="B25" s="48">
        <f>B11</f>
        <v>100</v>
      </c>
      <c r="C25" s="47"/>
      <c r="D25" s="47">
        <f>$B$25/100</f>
        <v>1</v>
      </c>
      <c r="E25" s="48"/>
      <c r="F25" s="48"/>
    </row>
    <row r="26" spans="1:6" x14ac:dyDescent="0.15">
      <c r="A26" s="3"/>
      <c r="B26" s="48"/>
      <c r="C26" s="48"/>
      <c r="D26" s="48"/>
      <c r="E26" s="48"/>
      <c r="F26" s="48"/>
    </row>
    <row r="27" spans="1:6" x14ac:dyDescent="0.15">
      <c r="A27" s="3"/>
      <c r="B27" s="48"/>
      <c r="C27" s="48"/>
      <c r="D27" s="48"/>
      <c r="E27" s="48"/>
      <c r="F27" s="48"/>
    </row>
    <row r="28" spans="1:6" x14ac:dyDescent="0.15">
      <c r="A28" s="3"/>
      <c r="B28" s="48"/>
      <c r="C28" s="48"/>
      <c r="D28" s="48"/>
      <c r="E28" s="48"/>
      <c r="F28" s="48"/>
    </row>
    <row r="29" spans="1:6" ht="14.25" customHeight="1" thickBot="1" x14ac:dyDescent="0.2">
      <c r="A29" s="4"/>
      <c r="B29" s="73"/>
      <c r="C29" s="73"/>
      <c r="D29" s="73"/>
      <c r="E29" s="73"/>
      <c r="F29" s="73"/>
    </row>
    <row r="30" spans="1:6" ht="14.25" customHeight="1" thickBot="1" x14ac:dyDescent="0.2">
      <c r="A30" s="70" t="s">
        <v>151</v>
      </c>
      <c r="B30" s="71" t="s">
        <v>152</v>
      </c>
      <c r="C30" s="71" t="s">
        <v>153</v>
      </c>
      <c r="D30" s="71" t="s">
        <v>154</v>
      </c>
      <c r="E30" s="71"/>
      <c r="F30" s="72"/>
    </row>
    <row r="31" spans="1:6" x14ac:dyDescent="0.15">
      <c r="A31" s="5" t="s">
        <v>155</v>
      </c>
      <c r="B31" s="47">
        <v>15</v>
      </c>
      <c r="C31" s="47">
        <v>15</v>
      </c>
      <c r="D31" s="47">
        <v>20</v>
      </c>
      <c r="E31" s="47"/>
      <c r="F31" s="47"/>
    </row>
    <row r="32" spans="1:6" x14ac:dyDescent="0.15">
      <c r="A32" s="5" t="s">
        <v>150</v>
      </c>
      <c r="B32" s="48">
        <v>40</v>
      </c>
      <c r="C32" s="48">
        <v>40</v>
      </c>
      <c r="D32" s="48">
        <v>40</v>
      </c>
      <c r="E32" s="48"/>
      <c r="F32" s="48"/>
    </row>
    <row r="33" spans="1:13" x14ac:dyDescent="0.15">
      <c r="A33" s="3" t="s">
        <v>20</v>
      </c>
      <c r="B33" s="48">
        <v>2</v>
      </c>
      <c r="C33" s="48"/>
      <c r="D33" s="48"/>
      <c r="E33" s="48"/>
      <c r="F33" s="48"/>
      <c r="H33" s="177" t="s">
        <v>270</v>
      </c>
      <c r="I33" s="178"/>
      <c r="J33" s="178"/>
      <c r="K33" s="178"/>
      <c r="L33" s="178"/>
      <c r="M33" s="179"/>
    </row>
    <row r="34" spans="1:13" x14ac:dyDescent="0.15">
      <c r="A34" s="3" t="s">
        <v>21</v>
      </c>
      <c r="B34" s="48"/>
      <c r="C34" s="48"/>
      <c r="D34" s="48"/>
      <c r="E34" s="48"/>
      <c r="F34" s="48"/>
      <c r="H34" s="180"/>
      <c r="I34" s="181"/>
      <c r="J34" s="181"/>
      <c r="K34" s="181"/>
      <c r="L34" s="181"/>
      <c r="M34" s="182"/>
    </row>
    <row r="35" spans="1:13" x14ac:dyDescent="0.15">
      <c r="A35" s="3" t="s">
        <v>22</v>
      </c>
      <c r="B35" s="48">
        <v>2</v>
      </c>
      <c r="C35" s="48"/>
      <c r="D35" s="48"/>
      <c r="E35" s="48"/>
      <c r="F35" s="48"/>
    </row>
    <row r="36" spans="1:13" x14ac:dyDescent="0.15">
      <c r="A36" s="3" t="s">
        <v>23</v>
      </c>
      <c r="B36" s="48">
        <v>3</v>
      </c>
      <c r="C36" s="48"/>
      <c r="D36" s="48"/>
      <c r="E36" s="48"/>
      <c r="F36" s="48"/>
    </row>
    <row r="37" spans="1:13" x14ac:dyDescent="0.15">
      <c r="A37" s="3"/>
      <c r="B37" s="48"/>
      <c r="C37" s="48"/>
      <c r="D37" s="48"/>
      <c r="E37" s="48"/>
      <c r="F37" s="48"/>
    </row>
    <row r="38" spans="1:13" x14ac:dyDescent="0.15">
      <c r="A38" s="3"/>
      <c r="B38" s="48"/>
      <c r="C38" s="48"/>
      <c r="D38" s="48"/>
      <c r="E38" s="48"/>
      <c r="F38" s="48"/>
    </row>
    <row r="39" spans="1:13" ht="14.25" thickBot="1" x14ac:dyDescent="0.2">
      <c r="A39" s="4"/>
      <c r="B39" s="73"/>
      <c r="C39" s="73"/>
      <c r="D39" s="73"/>
      <c r="E39" s="73"/>
      <c r="F39" s="73"/>
    </row>
    <row r="40" spans="1:13" ht="14.25" thickBot="1" x14ac:dyDescent="0.2">
      <c r="A40" s="70" t="s">
        <v>16</v>
      </c>
      <c r="B40" s="71" t="s">
        <v>17</v>
      </c>
      <c r="C40" s="71" t="s">
        <v>18</v>
      </c>
      <c r="D40" s="71"/>
      <c r="E40" s="71"/>
      <c r="F40" s="72"/>
    </row>
    <row r="41" spans="1:13" x14ac:dyDescent="0.15">
      <c r="A41" s="1" t="s">
        <v>182</v>
      </c>
      <c r="B41" s="46">
        <v>100</v>
      </c>
      <c r="C41" s="46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/>
  </sheetViews>
  <sheetFormatPr defaultRowHeight="18.95" customHeight="1" x14ac:dyDescent="0.15"/>
  <cols>
    <col min="1" max="1" width="4.6640625" style="53" customWidth="1"/>
    <col min="2" max="2" width="73" customWidth="1"/>
  </cols>
  <sheetData>
    <row r="1" spans="1:2" ht="20.25" x14ac:dyDescent="0.25">
      <c r="B1" s="52" t="s">
        <v>72</v>
      </c>
    </row>
    <row r="2" spans="1:2" ht="18.95" customHeight="1" x14ac:dyDescent="0.15">
      <c r="A2" s="53" t="s">
        <v>70</v>
      </c>
      <c r="B2" t="s">
        <v>122</v>
      </c>
    </row>
    <row r="3" spans="1:2" ht="18.95" customHeight="1" x14ac:dyDescent="0.15">
      <c r="B3" t="s">
        <v>123</v>
      </c>
    </row>
    <row r="4" spans="1:2" ht="18.95" customHeight="1" x14ac:dyDescent="0.15">
      <c r="A4" s="53" t="s">
        <v>75</v>
      </c>
      <c r="B4" t="s">
        <v>124</v>
      </c>
    </row>
    <row r="5" spans="1:2" ht="18.95" customHeight="1" x14ac:dyDescent="0.15">
      <c r="B5" t="s">
        <v>125</v>
      </c>
    </row>
    <row r="6" spans="1:2" ht="18.95" customHeight="1" x14ac:dyDescent="0.15">
      <c r="A6" s="53" t="s">
        <v>71</v>
      </c>
      <c r="B6" t="s">
        <v>126</v>
      </c>
    </row>
    <row r="7" spans="1:2" ht="18.95" customHeight="1" x14ac:dyDescent="0.15">
      <c r="A7" s="53" t="s">
        <v>73</v>
      </c>
      <c r="B7" t="s">
        <v>127</v>
      </c>
    </row>
    <row r="8" spans="1:2" ht="18.95" customHeight="1" x14ac:dyDescent="0.15">
      <c r="B8" t="s">
        <v>74</v>
      </c>
    </row>
    <row r="9" spans="1:2" ht="18.95" customHeight="1" x14ac:dyDescent="0.15">
      <c r="B9" t="s">
        <v>128</v>
      </c>
    </row>
    <row r="10" spans="1:2" ht="18.95" customHeight="1" x14ac:dyDescent="0.15">
      <c r="B10" t="s">
        <v>129</v>
      </c>
    </row>
    <row r="11" spans="1:2" ht="18.95" customHeight="1" x14ac:dyDescent="0.15">
      <c r="A11" s="53" t="s">
        <v>3</v>
      </c>
      <c r="B11" t="s">
        <v>130</v>
      </c>
    </row>
    <row r="12" spans="1:2" ht="18.95" customHeight="1" x14ac:dyDescent="0.15">
      <c r="A12" s="53" t="s">
        <v>76</v>
      </c>
      <c r="B12" t="s">
        <v>131</v>
      </c>
    </row>
    <row r="13" spans="1:2" ht="18.95" customHeight="1" x14ac:dyDescent="0.15">
      <c r="B13" t="s">
        <v>132</v>
      </c>
    </row>
    <row r="14" spans="1:2" ht="18.95" customHeight="1" x14ac:dyDescent="0.15">
      <c r="B14" t="s">
        <v>133</v>
      </c>
    </row>
    <row r="15" spans="1:2" ht="18.95" customHeight="1" x14ac:dyDescent="0.15">
      <c r="B15" t="s">
        <v>134</v>
      </c>
    </row>
    <row r="16" spans="1:2" ht="18.95" customHeight="1" x14ac:dyDescent="0.15">
      <c r="B16" t="s">
        <v>78</v>
      </c>
    </row>
    <row r="17" spans="1:2" ht="18.95" customHeight="1" x14ac:dyDescent="0.15">
      <c r="A17" s="53" t="s">
        <v>77</v>
      </c>
      <c r="B17" t="s">
        <v>135</v>
      </c>
    </row>
    <row r="18" spans="1:2" ht="18.95" customHeight="1" x14ac:dyDescent="0.15">
      <c r="A18" s="53" t="s">
        <v>136</v>
      </c>
      <c r="B18" s="77" t="s">
        <v>137</v>
      </c>
    </row>
    <row r="19" spans="1:2" ht="18.95" customHeight="1" x14ac:dyDescent="0.15">
      <c r="A19" s="53" t="s">
        <v>138</v>
      </c>
      <c r="B19" t="s">
        <v>139</v>
      </c>
    </row>
    <row r="20" spans="1:2" ht="18.95" customHeight="1" x14ac:dyDescent="0.15">
      <c r="A20" s="53" t="s">
        <v>144</v>
      </c>
      <c r="B20" t="s">
        <v>145</v>
      </c>
    </row>
    <row r="21" spans="1:2" ht="18.95" customHeight="1" x14ac:dyDescent="0.15">
      <c r="A21" s="53" t="s">
        <v>146</v>
      </c>
      <c r="B21" t="s">
        <v>140</v>
      </c>
    </row>
    <row r="33" spans="2:2" ht="18.95" customHeight="1" x14ac:dyDescent="0.15">
      <c r="B33" t="s">
        <v>141</v>
      </c>
    </row>
    <row r="34" spans="2:2" ht="18.95" customHeight="1" x14ac:dyDescent="0.15">
      <c r="B34" t="s">
        <v>142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11</vt:i4>
      </vt:variant>
    </vt:vector>
  </HeadingPairs>
  <TitlesOfParts>
    <vt:vector size="22" baseType="lpstr">
      <vt:lpstr>겉표지</vt:lpstr>
      <vt:lpstr>표지</vt:lpstr>
      <vt:lpstr>원가</vt:lpstr>
      <vt:lpstr>총괄표</vt:lpstr>
      <vt:lpstr>내역서</vt:lpstr>
      <vt:lpstr>노임근거</vt:lpstr>
      <vt:lpstr>단위일위대가</vt:lpstr>
      <vt:lpstr>합산자재</vt:lpstr>
      <vt:lpstr>단가조사</vt:lpstr>
      <vt:lpstr>옵션</vt:lpstr>
      <vt:lpstr>사용설명</vt:lpstr>
      <vt:lpstr>겉표지!Print_Area</vt:lpstr>
      <vt:lpstr>내역서!Print_Area</vt:lpstr>
      <vt:lpstr>노임근거!Print_Area</vt:lpstr>
      <vt:lpstr>원가!Print_Area</vt:lpstr>
      <vt:lpstr>총괄표!Print_Area</vt:lpstr>
      <vt:lpstr>표지!Print_Area</vt:lpstr>
      <vt:lpstr>내역서!Print_Titles</vt:lpstr>
      <vt:lpstr>노임근거!Print_Titles</vt:lpstr>
      <vt:lpstr>단가조사!Print_Titles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admin</cp:lastModifiedBy>
  <cp:lastPrinted>2018-11-22T01:41:05Z</cp:lastPrinted>
  <dcterms:created xsi:type="dcterms:W3CDTF">2002-09-09T02:35:17Z</dcterms:created>
  <dcterms:modified xsi:type="dcterms:W3CDTF">2018-12-11T23:43:36Z</dcterms:modified>
</cp:coreProperties>
</file>