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60" yWindow="105" windowWidth="13245" windowHeight="9255" tabRatio="892" firstSheet="1" activeTab="11"/>
  </bookViews>
  <sheets>
    <sheet name="수량산출서" sheetId="18" state="hidden" r:id="rId1"/>
    <sheet name="목  차" sheetId="14" r:id="rId2"/>
    <sheet name="표지" sheetId="11" r:id="rId3"/>
    <sheet name="내역서적용수량(관급자재)" sheetId="1" r:id="rId4"/>
    <sheet name="내역서적용수량(사급자재)" sheetId="10" r:id="rId5"/>
    <sheet name="아스콘,레미콘집계" sheetId="7" r:id="rId6"/>
    <sheet name="철근집계" sheetId="6" r:id="rId7"/>
    <sheet name="관및수로관집계" sheetId="8" r:id="rId8"/>
    <sheet name="골재집계표(1)" sheetId="3" state="hidden" r:id="rId9"/>
    <sheet name="시멘트모래집계" sheetId="4" state="hidden" r:id="rId10"/>
    <sheet name="몰탈집계" sheetId="5" state="hidden" r:id="rId11"/>
    <sheet name="골재집계" sheetId="9" r:id="rId12"/>
    <sheet name="난간집계" sheetId="17" r:id="rId13"/>
  </sheets>
  <externalReferences>
    <externalReference r:id="rId14"/>
    <externalReference r:id="rId15"/>
    <externalReference r:id="rId16"/>
    <externalReference r:id="rId17"/>
  </externalReferences>
  <definedNames>
    <definedName name="_xlnm.Print_Area" localSheetId="8">'골재집계표(1)'!$A$1:$E$14</definedName>
    <definedName name="_xlnm.Print_Area" localSheetId="7">관및수로관집계!$A$1:$S$10</definedName>
    <definedName name="_xlnm.Print_Area" localSheetId="3">'내역서적용수량(관급자재)'!$A$1:$F$23</definedName>
    <definedName name="_xlnm.Print_Area" localSheetId="4">'내역서적용수량(사급자재)'!$A$1:$E$25</definedName>
    <definedName name="_xlnm.Print_Area" localSheetId="1">'목  차'!$A$1:$C$23</definedName>
    <definedName name="_xlnm.Print_Area" localSheetId="9">시멘트모래집계!$A$1:$G$17</definedName>
    <definedName name="_xlnm.Print_Area" localSheetId="6">철근집계!$A$1:$K$18</definedName>
  </definedNames>
  <calcPr calcId="125725"/>
</workbook>
</file>

<file path=xl/calcChain.xml><?xml version="1.0" encoding="utf-8"?>
<calcChain xmlns="http://schemas.openxmlformats.org/spreadsheetml/2006/main">
  <c r="E23" i="1"/>
  <c r="E22"/>
  <c r="E21"/>
  <c r="E20"/>
  <c r="E19"/>
  <c r="E18"/>
  <c r="G6" i="17" l="1"/>
  <c r="F5" i="9"/>
  <c r="F16" i="7" l="1"/>
  <c r="G15"/>
  <c r="F14"/>
  <c r="F5"/>
  <c r="B5"/>
  <c r="E6" i="6"/>
  <c r="E4" i="8"/>
  <c r="E3"/>
  <c r="B7" i="9"/>
  <c r="B6"/>
  <c r="E8" i="17"/>
  <c r="D8"/>
  <c r="B5"/>
  <c r="G20" i="7" l="1"/>
  <c r="I7" i="17" l="1"/>
  <c r="H12"/>
  <c r="H14" s="1"/>
  <c r="I10" i="8" l="1"/>
  <c r="K10" s="1"/>
  <c r="D17" i="10" s="1"/>
  <c r="I9" i="8"/>
  <c r="K9" s="1"/>
  <c r="D16" i="10" s="1"/>
  <c r="D19" s="1"/>
  <c r="I8" i="8"/>
  <c r="K8" s="1"/>
  <c r="D15" i="10" s="1"/>
  <c r="I7" i="8"/>
  <c r="K7" s="1"/>
  <c r="L7" s="1"/>
  <c r="Q7" s="1"/>
  <c r="E10" i="1" s="1"/>
  <c r="I6" i="8"/>
  <c r="K6" s="1"/>
  <c r="L6" s="1"/>
  <c r="Q6" s="1"/>
  <c r="E9" i="1" s="1"/>
  <c r="I9" i="17"/>
  <c r="I10"/>
  <c r="I11"/>
  <c r="I8"/>
  <c r="I6"/>
  <c r="H6" i="9" l="1"/>
  <c r="I5" i="17"/>
  <c r="G12"/>
  <c r="G14" s="1"/>
  <c r="F20" i="7" l="1"/>
  <c r="F6" l="1"/>
  <c r="B12" i="17"/>
  <c r="B14" l="1"/>
  <c r="D18" i="10" s="1"/>
  <c r="G6" i="7"/>
  <c r="G8" s="1"/>
  <c r="I4" i="8"/>
  <c r="K4" s="1"/>
  <c r="L4" l="1"/>
  <c r="Q4" s="1"/>
  <c r="D10" i="10"/>
  <c r="D5"/>
  <c r="F12" i="17"/>
  <c r="F14" s="1"/>
  <c r="E12"/>
  <c r="E14" s="1"/>
  <c r="D12"/>
  <c r="D14" s="1"/>
  <c r="C12"/>
  <c r="C14" s="1"/>
  <c r="I5" i="8"/>
  <c r="K5" s="1"/>
  <c r="L5" s="1"/>
  <c r="I3"/>
  <c r="K3" s="1"/>
  <c r="C14" i="5"/>
  <c r="D10" i="4" s="1"/>
  <c r="G12" i="9"/>
  <c r="G14" s="1"/>
  <c r="C14" i="6"/>
  <c r="H8" i="9"/>
  <c r="D20" i="7"/>
  <c r="D22" s="1"/>
  <c r="D6"/>
  <c r="D8" s="1"/>
  <c r="D8" i="3"/>
  <c r="C5"/>
  <c r="D12" i="9"/>
  <c r="D14"/>
  <c r="H10"/>
  <c r="H11"/>
  <c r="F32" i="6"/>
  <c r="B20" i="7"/>
  <c r="B22" s="1"/>
  <c r="G32" i="6"/>
  <c r="G34" s="1"/>
  <c r="E32"/>
  <c r="E34" s="1"/>
  <c r="D32"/>
  <c r="D34" s="1"/>
  <c r="C32"/>
  <c r="C34" s="1"/>
  <c r="I20" i="7"/>
  <c r="I22" s="1"/>
  <c r="D14" i="6"/>
  <c r="D16" s="1"/>
  <c r="E14"/>
  <c r="E16" s="1"/>
  <c r="H14"/>
  <c r="H16" s="1"/>
  <c r="B14"/>
  <c r="B16"/>
  <c r="F14"/>
  <c r="F16" s="1"/>
  <c r="G14"/>
  <c r="G16" s="1"/>
  <c r="E15" i="1" s="1"/>
  <c r="I14" i="6"/>
  <c r="I16"/>
  <c r="B32"/>
  <c r="B34"/>
  <c r="H32"/>
  <c r="H34"/>
  <c r="I32"/>
  <c r="I34"/>
  <c r="E12" i="9"/>
  <c r="E14" s="1"/>
  <c r="H20" i="7"/>
  <c r="H22" s="1"/>
  <c r="E20"/>
  <c r="E22" s="1"/>
  <c r="C20"/>
  <c r="C22" s="1"/>
  <c r="A24" i="6"/>
  <c r="A27"/>
  <c r="A10"/>
  <c r="A19" i="7" s="1"/>
  <c r="J28" i="6"/>
  <c r="J27"/>
  <c r="J25"/>
  <c r="J10"/>
  <c r="J31"/>
  <c r="A30"/>
  <c r="J24"/>
  <c r="J23"/>
  <c r="A9" i="5"/>
  <c r="B14"/>
  <c r="D6" i="4"/>
  <c r="E7" s="1"/>
  <c r="E14" i="5"/>
  <c r="D8" i="4" s="1"/>
  <c r="F14" i="5"/>
  <c r="F5" i="4"/>
  <c r="E5"/>
  <c r="J13" i="6"/>
  <c r="C12" i="9"/>
  <c r="C14" s="1"/>
  <c r="A25" i="6"/>
  <c r="A23"/>
  <c r="F34"/>
  <c r="F12" i="9"/>
  <c r="F14" s="1"/>
  <c r="D11" i="10" s="1"/>
  <c r="L3" i="8" l="1"/>
  <c r="Q3" s="1"/>
  <c r="D9" i="10"/>
  <c r="D14"/>
  <c r="E17" i="1"/>
  <c r="D7" i="10"/>
  <c r="E13" i="1"/>
  <c r="E14"/>
  <c r="E9" i="4"/>
  <c r="F9"/>
  <c r="J18" i="6"/>
  <c r="F7" i="4"/>
  <c r="E3" i="1"/>
  <c r="E7"/>
  <c r="D8" i="10"/>
  <c r="I12" i="17"/>
  <c r="I14" s="1"/>
  <c r="E11" i="1" s="1"/>
  <c r="A18" i="7"/>
  <c r="A28" i="6"/>
  <c r="D21" i="10"/>
  <c r="D23"/>
  <c r="D20"/>
  <c r="D22"/>
  <c r="J36" i="6"/>
  <c r="J32"/>
  <c r="J35"/>
  <c r="J34"/>
  <c r="H5" i="9"/>
  <c r="C16" i="6"/>
  <c r="E12" i="1" s="1"/>
  <c r="J14" i="6"/>
  <c r="G22" i="7"/>
  <c r="Q5" i="8"/>
  <c r="E8" i="1" s="1"/>
  <c r="F11" i="4"/>
  <c r="E11"/>
  <c r="J17" i="6" l="1"/>
  <c r="E5" i="1"/>
  <c r="D6" i="10"/>
  <c r="K34" i="6"/>
  <c r="J16"/>
  <c r="K16" s="1"/>
  <c r="F8" i="7" l="1"/>
  <c r="D4" i="10" l="1"/>
  <c r="B6" i="7"/>
  <c r="B8" s="1"/>
  <c r="E6" i="1" l="1"/>
  <c r="F22" i="7"/>
  <c r="E4" i="1" l="1"/>
  <c r="D14" i="5"/>
  <c r="D12" i="4" s="1"/>
  <c r="F13" l="1"/>
  <c r="F16" s="1"/>
  <c r="C10" i="3" s="1"/>
  <c r="E13" i="4"/>
  <c r="E16" s="1"/>
  <c r="C17" s="1"/>
  <c r="F17" s="1"/>
  <c r="D10" i="3" s="1"/>
  <c r="D12" s="1"/>
  <c r="D14" s="1"/>
  <c r="D16" i="4"/>
  <c r="H7" i="9"/>
  <c r="B12"/>
  <c r="H12" s="1"/>
  <c r="C8" i="3"/>
  <c r="D12" i="10" l="1"/>
  <c r="C12" i="3"/>
  <c r="C14" s="1"/>
  <c r="H14" i="9"/>
  <c r="B14"/>
  <c r="E16" i="1" s="1"/>
  <c r="D13" i="10" l="1"/>
</calcChain>
</file>

<file path=xl/sharedStrings.xml><?xml version="1.0" encoding="utf-8"?>
<sst xmlns="http://schemas.openxmlformats.org/spreadsheetml/2006/main" count="374" uniqueCount="247">
  <si>
    <t>÷</t>
  </si>
  <si>
    <t>비   고</t>
    <phoneticPr fontId="2" type="noConversion"/>
  </si>
  <si>
    <t>규            격</t>
    <phoneticPr fontId="2" type="noConversion"/>
  </si>
  <si>
    <t>단  위</t>
    <phoneticPr fontId="2" type="noConversion"/>
  </si>
  <si>
    <t>수       량</t>
    <phoneticPr fontId="2" type="noConversion"/>
  </si>
  <si>
    <t>비         고</t>
    <phoneticPr fontId="2" type="noConversion"/>
  </si>
  <si>
    <t>M3</t>
    <phoneticPr fontId="2" type="noConversion"/>
  </si>
  <si>
    <t>TON</t>
    <phoneticPr fontId="2" type="noConversion"/>
  </si>
  <si>
    <t>#78</t>
    <phoneticPr fontId="2" type="noConversion"/>
  </si>
  <si>
    <t>표층</t>
    <phoneticPr fontId="2" type="noConversion"/>
  </si>
  <si>
    <t>#467</t>
    <phoneticPr fontId="2" type="noConversion"/>
  </si>
  <si>
    <t>기층</t>
    <phoneticPr fontId="2" type="noConversion"/>
  </si>
  <si>
    <t>공    종</t>
    <phoneticPr fontId="2" type="noConversion"/>
  </si>
  <si>
    <t>규            격</t>
    <phoneticPr fontId="2" type="noConversion"/>
  </si>
  <si>
    <t>단  위</t>
    <phoneticPr fontId="2" type="noConversion"/>
  </si>
  <si>
    <t>수       량</t>
    <phoneticPr fontId="2" type="noConversion"/>
  </si>
  <si>
    <t>비         고</t>
    <phoneticPr fontId="2" type="noConversion"/>
  </si>
  <si>
    <t>자   재   대</t>
    <phoneticPr fontId="2" type="noConversion"/>
  </si>
  <si>
    <t>RSC-4</t>
    <phoneticPr fontId="2" type="noConversion"/>
  </si>
  <si>
    <t>D/M</t>
    <phoneticPr fontId="2" type="noConversion"/>
  </si>
  <si>
    <t>RSC-3</t>
    <phoneticPr fontId="2" type="noConversion"/>
  </si>
  <si>
    <t>M3</t>
    <phoneticPr fontId="2" type="noConversion"/>
  </si>
  <si>
    <t>모   래</t>
    <phoneticPr fontId="2" type="noConversion"/>
  </si>
  <si>
    <t>계</t>
    <phoneticPr fontId="2" type="noConversion"/>
  </si>
  <si>
    <t>구               분</t>
    <phoneticPr fontId="2" type="noConversion"/>
  </si>
  <si>
    <t>단      위</t>
    <phoneticPr fontId="2" type="noConversion"/>
  </si>
  <si>
    <t>수     량</t>
    <phoneticPr fontId="2" type="noConversion"/>
  </si>
  <si>
    <t>시 멘 트</t>
    <phoneticPr fontId="2" type="noConversion"/>
  </si>
  <si>
    <t>모     래</t>
    <phoneticPr fontId="2" type="noConversion"/>
  </si>
  <si>
    <t>비     고</t>
    <phoneticPr fontId="2" type="noConversion"/>
  </si>
  <si>
    <t>Kg</t>
    <phoneticPr fontId="2" type="noConversion"/>
  </si>
  <si>
    <t>몰   탈</t>
    <phoneticPr fontId="2" type="noConversion"/>
  </si>
  <si>
    <t>그라우팅 밀크</t>
    <phoneticPr fontId="2" type="noConversion"/>
  </si>
  <si>
    <t>㎥</t>
    <phoneticPr fontId="2" type="noConversion"/>
  </si>
  <si>
    <t>무수축 몰탈</t>
    <phoneticPr fontId="2" type="noConversion"/>
  </si>
  <si>
    <t>무수축 콘크리트</t>
    <phoneticPr fontId="2" type="noConversion"/>
  </si>
  <si>
    <t>1 : 2</t>
    <phoneticPr fontId="2" type="noConversion"/>
  </si>
  <si>
    <t>1 : 3</t>
    <phoneticPr fontId="2" type="noConversion"/>
  </si>
  <si>
    <t>소          계</t>
    <phoneticPr fontId="2" type="noConversion"/>
  </si>
  <si>
    <t>*</t>
    <phoneticPr fontId="2" type="noConversion"/>
  </si>
  <si>
    <t>시멘트:</t>
    <phoneticPr fontId="2" type="noConversion"/>
  </si>
  <si>
    <t>구 분</t>
    <phoneticPr fontId="2" type="noConversion"/>
  </si>
  <si>
    <t>몰                   탈    (M3)</t>
    <phoneticPr fontId="2" type="noConversion"/>
  </si>
  <si>
    <t>비       고</t>
    <phoneticPr fontId="2" type="noConversion"/>
  </si>
  <si>
    <t>1  :  2</t>
    <phoneticPr fontId="2" type="noConversion"/>
  </si>
  <si>
    <t>1  :  3</t>
    <phoneticPr fontId="2" type="noConversion"/>
  </si>
  <si>
    <t>그라우팅밀크</t>
    <phoneticPr fontId="2" type="noConversion"/>
  </si>
  <si>
    <t>구    분</t>
    <phoneticPr fontId="2" type="noConversion"/>
  </si>
  <si>
    <t>철                       근  (TON)</t>
    <phoneticPr fontId="2" type="noConversion"/>
  </si>
  <si>
    <t>SD - 30</t>
    <phoneticPr fontId="2" type="noConversion"/>
  </si>
  <si>
    <t>D10</t>
    <phoneticPr fontId="2" type="noConversion"/>
  </si>
  <si>
    <t>D13</t>
    <phoneticPr fontId="2" type="noConversion"/>
  </si>
  <si>
    <t>D16</t>
    <phoneticPr fontId="2" type="noConversion"/>
  </si>
  <si>
    <t>D19</t>
    <phoneticPr fontId="2" type="noConversion"/>
  </si>
  <si>
    <t>D22</t>
    <phoneticPr fontId="2" type="noConversion"/>
  </si>
  <si>
    <t>D25</t>
    <phoneticPr fontId="2" type="noConversion"/>
  </si>
  <si>
    <t>D29</t>
    <phoneticPr fontId="2" type="noConversion"/>
  </si>
  <si>
    <t>D32</t>
    <phoneticPr fontId="2" type="noConversion"/>
  </si>
  <si>
    <t>소계</t>
    <phoneticPr fontId="2" type="noConversion"/>
  </si>
  <si>
    <t>할증</t>
    <phoneticPr fontId="2" type="noConversion"/>
  </si>
  <si>
    <t>· D19 이하 :</t>
    <phoneticPr fontId="2" type="noConversion"/>
  </si>
  <si>
    <t>TON</t>
    <phoneticPr fontId="2" type="noConversion"/>
  </si>
  <si>
    <t>· D22 이상 :</t>
    <phoneticPr fontId="2" type="noConversion"/>
  </si>
  <si>
    <t>구      분</t>
    <phoneticPr fontId="2" type="noConversion"/>
  </si>
  <si>
    <t>아    스     콘 (TON)</t>
    <phoneticPr fontId="2" type="noConversion"/>
  </si>
  <si>
    <t>아   스  팔  트(D/M)</t>
    <phoneticPr fontId="2" type="noConversion"/>
  </si>
  <si>
    <t>비     고</t>
    <phoneticPr fontId="2" type="noConversion"/>
  </si>
  <si>
    <t>표      층 (#78)</t>
    <phoneticPr fontId="2" type="noConversion"/>
  </si>
  <si>
    <t>기  층 (#467)</t>
    <phoneticPr fontId="2" type="noConversion"/>
  </si>
  <si>
    <t>RSC - 4</t>
    <phoneticPr fontId="2" type="noConversion"/>
  </si>
  <si>
    <t>계</t>
    <phoneticPr fontId="2" type="noConversion"/>
  </si>
  <si>
    <t>구    분</t>
    <phoneticPr fontId="2" type="noConversion"/>
  </si>
  <si>
    <t>레                       미                    콘</t>
    <phoneticPr fontId="2" type="noConversion"/>
  </si>
  <si>
    <t>비    고</t>
    <phoneticPr fontId="2" type="noConversion"/>
  </si>
  <si>
    <t>철                                        근</t>
    <phoneticPr fontId="2" type="noConversion"/>
  </si>
  <si>
    <t>무                          근</t>
    <phoneticPr fontId="2" type="noConversion"/>
  </si>
  <si>
    <t>25-24-15</t>
    <phoneticPr fontId="2" type="noConversion"/>
  </si>
  <si>
    <t>25-27-15</t>
    <phoneticPr fontId="2" type="noConversion"/>
  </si>
  <si>
    <t>25-21-8</t>
    <phoneticPr fontId="2" type="noConversion"/>
  </si>
  <si>
    <t>25-18-8</t>
    <phoneticPr fontId="2" type="noConversion"/>
  </si>
  <si>
    <t>25-18-15</t>
    <phoneticPr fontId="2" type="noConversion"/>
  </si>
  <si>
    <t>25-16-15</t>
    <phoneticPr fontId="2" type="noConversion"/>
  </si>
  <si>
    <t>소     계</t>
    <phoneticPr fontId="2" type="noConversion"/>
  </si>
  <si>
    <t>할     증</t>
    <phoneticPr fontId="2" type="noConversion"/>
  </si>
  <si>
    <t>규    격</t>
    <phoneticPr fontId="2" type="noConversion"/>
  </si>
  <si>
    <t>단위</t>
    <phoneticPr fontId="2" type="noConversion"/>
  </si>
  <si>
    <t>소     계</t>
    <phoneticPr fontId="2" type="noConversion"/>
  </si>
  <si>
    <t>비        고</t>
    <phoneticPr fontId="2" type="noConversion"/>
  </si>
  <si>
    <t>구         분</t>
    <phoneticPr fontId="2" type="noConversion"/>
  </si>
  <si>
    <t>골                                           재</t>
    <phoneticPr fontId="2" type="noConversion"/>
  </si>
  <si>
    <t>보조기층재</t>
    <phoneticPr fontId="2" type="noConversion"/>
  </si>
  <si>
    <t>동상방지층재</t>
    <phoneticPr fontId="2" type="noConversion"/>
  </si>
  <si>
    <t>계</t>
    <phoneticPr fontId="2" type="noConversion"/>
  </si>
  <si>
    <t>소      계</t>
    <phoneticPr fontId="2" type="noConversion"/>
  </si>
  <si>
    <t>할      증</t>
    <phoneticPr fontId="2" type="noConversion"/>
  </si>
  <si>
    <t>포장공</t>
    <phoneticPr fontId="2" type="noConversion"/>
  </si>
  <si>
    <t>할증</t>
    <phoneticPr fontId="2" type="noConversion"/>
  </si>
  <si>
    <t>골       재 (M3)</t>
    <phoneticPr fontId="2" type="noConversion"/>
  </si>
  <si>
    <t>3. 철  근  집  계  표</t>
    <phoneticPr fontId="2" type="noConversion"/>
  </si>
  <si>
    <t>1. 아  스  콘  집  계  표</t>
    <phoneticPr fontId="2" type="noConversion"/>
  </si>
  <si>
    <t>2. 레  미  콘  집  계  표</t>
    <phoneticPr fontId="2" type="noConversion"/>
  </si>
  <si>
    <t>주요자재집계표</t>
    <phoneticPr fontId="2" type="noConversion"/>
  </si>
  <si>
    <t>토공</t>
    <phoneticPr fontId="2" type="noConversion"/>
  </si>
  <si>
    <t>부대공</t>
    <phoneticPr fontId="2" type="noConversion"/>
  </si>
  <si>
    <t>◈</t>
    <phoneticPr fontId="2" type="noConversion"/>
  </si>
  <si>
    <t>1.</t>
    <phoneticPr fontId="2" type="noConversion"/>
  </si>
  <si>
    <t>목            차</t>
    <phoneticPr fontId="2" type="noConversion"/>
  </si>
  <si>
    <t xml:space="preserve"> </t>
    <phoneticPr fontId="2" type="noConversion"/>
  </si>
  <si>
    <t>4%</t>
    <phoneticPr fontId="2" type="noConversion"/>
  </si>
  <si>
    <t>◈ 주 요 자 재 집 계 표</t>
    <phoneticPr fontId="2" type="noConversion"/>
  </si>
  <si>
    <t>기초잡석</t>
    <phoneticPr fontId="2" type="noConversion"/>
  </si>
  <si>
    <t>시멘트</t>
    <phoneticPr fontId="2" type="noConversion"/>
  </si>
  <si>
    <t>M</t>
    <phoneticPr fontId="2" type="noConversion"/>
  </si>
  <si>
    <t>SD - 40</t>
    <phoneticPr fontId="2" type="noConversion"/>
  </si>
  <si>
    <t>4. 철  근  집  계  표</t>
    <phoneticPr fontId="2" type="noConversion"/>
  </si>
  <si>
    <t>소계</t>
    <phoneticPr fontId="2" type="noConversion"/>
  </si>
  <si>
    <t>몰탈</t>
    <phoneticPr fontId="2" type="noConversion"/>
  </si>
  <si>
    <t>구분</t>
    <phoneticPr fontId="2" type="noConversion"/>
  </si>
  <si>
    <t>속채움잡석</t>
    <phoneticPr fontId="2" type="noConversion"/>
  </si>
  <si>
    <t>10%</t>
    <phoneticPr fontId="2" type="noConversion"/>
  </si>
  <si>
    <t>구조물공</t>
    <phoneticPr fontId="2" type="noConversion"/>
  </si>
  <si>
    <t>H10</t>
    <phoneticPr fontId="2" type="noConversion"/>
  </si>
  <si>
    <t>H13</t>
    <phoneticPr fontId="2" type="noConversion"/>
  </si>
  <si>
    <t>H16</t>
  </si>
  <si>
    <t>H19</t>
  </si>
  <si>
    <t>H22</t>
  </si>
  <si>
    <t>H25</t>
  </si>
  <si>
    <t>H29</t>
    <phoneticPr fontId="2" type="noConversion"/>
  </si>
  <si>
    <t>H32</t>
    <phoneticPr fontId="2" type="noConversion"/>
  </si>
  <si>
    <t>· H19 이하 :</t>
    <phoneticPr fontId="2" type="noConversion"/>
  </si>
  <si>
    <t>· H22 이상 :</t>
    <phoneticPr fontId="2" type="noConversion"/>
  </si>
  <si>
    <t>포 장 공</t>
    <phoneticPr fontId="2" type="noConversion"/>
  </si>
  <si>
    <t>부 대 공</t>
    <phoneticPr fontId="2" type="noConversion"/>
  </si>
  <si>
    <t>배수공</t>
    <phoneticPr fontId="2" type="noConversion"/>
  </si>
  <si>
    <t>사 급 자 재 집 계 표</t>
    <phoneticPr fontId="2" type="noConversion"/>
  </si>
  <si>
    <t>25-18-8</t>
    <phoneticPr fontId="2" type="noConversion"/>
  </si>
  <si>
    <t>40mm이하</t>
    <phoneticPr fontId="2" type="noConversion"/>
  </si>
  <si>
    <t>관 급 자 재 집 계 표 (1)</t>
    <phoneticPr fontId="2" type="noConversion"/>
  </si>
  <si>
    <t>포대</t>
    <phoneticPr fontId="2" type="noConversion"/>
  </si>
  <si>
    <t>/</t>
    <phoneticPr fontId="2" type="noConversion"/>
  </si>
  <si>
    <t>=</t>
    <phoneticPr fontId="2" type="noConversion"/>
  </si>
  <si>
    <t>본</t>
    <phoneticPr fontId="2" type="noConversion"/>
  </si>
  <si>
    <t>수량산출서</t>
    <phoneticPr fontId="2" type="noConversion"/>
  </si>
  <si>
    <t>보조기층</t>
    <phoneticPr fontId="2" type="noConversion"/>
  </si>
  <si>
    <t>아스팔트</t>
    <phoneticPr fontId="2" type="noConversion"/>
  </si>
  <si>
    <t>레미콘</t>
    <phoneticPr fontId="2" type="noConversion"/>
  </si>
  <si>
    <t>아스콘</t>
    <phoneticPr fontId="2" type="noConversion"/>
  </si>
  <si>
    <t>배   수   공</t>
    <phoneticPr fontId="2" type="noConversion"/>
  </si>
  <si>
    <t>포   장   공</t>
    <phoneticPr fontId="2" type="noConversion"/>
  </si>
  <si>
    <t>배  수  공</t>
    <phoneticPr fontId="2" type="noConversion"/>
  </si>
  <si>
    <t>할  증</t>
    <phoneticPr fontId="2" type="noConversion"/>
  </si>
  <si>
    <t>6%</t>
    <phoneticPr fontId="2" type="noConversion"/>
  </si>
  <si>
    <t>2%</t>
    <phoneticPr fontId="2" type="noConversion"/>
  </si>
  <si>
    <t>합  계</t>
    <phoneticPr fontId="2" type="noConversion"/>
  </si>
  <si>
    <t>배 수 공</t>
    <phoneticPr fontId="2" type="noConversion"/>
  </si>
  <si>
    <t>시  멘  트</t>
    <phoneticPr fontId="2" type="noConversion"/>
  </si>
  <si>
    <t>모      래</t>
    <phoneticPr fontId="2" type="noConversion"/>
  </si>
  <si>
    <t>포</t>
    <phoneticPr fontId="2" type="noConversion"/>
  </si>
  <si>
    <t>포 장 공</t>
    <phoneticPr fontId="2" type="noConversion"/>
  </si>
  <si>
    <t>공   종  /  구   분</t>
    <phoneticPr fontId="2" type="noConversion"/>
  </si>
  <si>
    <t xml:space="preserve">  이형철근</t>
    <phoneticPr fontId="2" type="noConversion"/>
  </si>
  <si>
    <t>공       종 /  구      분</t>
    <phoneticPr fontId="2" type="noConversion"/>
  </si>
  <si>
    <t>25-21-08</t>
    <phoneticPr fontId="2" type="noConversion"/>
  </si>
  <si>
    <t>M</t>
    <phoneticPr fontId="2" type="noConversion"/>
  </si>
  <si>
    <t>구조물공</t>
    <phoneticPr fontId="2" type="noConversion"/>
  </si>
  <si>
    <t>벤치플륨관</t>
    <phoneticPr fontId="2" type="noConversion"/>
  </si>
  <si>
    <t>배 수 공</t>
    <phoneticPr fontId="2" type="noConversion"/>
  </si>
  <si>
    <t>스틸그레이팅</t>
    <phoneticPr fontId="2" type="noConversion"/>
  </si>
  <si>
    <t>RSC - 3</t>
    <phoneticPr fontId="2" type="noConversion"/>
  </si>
  <si>
    <t>2%</t>
    <phoneticPr fontId="2" type="noConversion"/>
  </si>
  <si>
    <t>6. 시 멘 트,모 래 집  계  표</t>
    <phoneticPr fontId="2" type="noConversion"/>
  </si>
  <si>
    <t>7. 시멘트 · 모래 집계표</t>
    <phoneticPr fontId="2" type="noConversion"/>
  </si>
  <si>
    <t>8. 몰  탈  집  계  표</t>
    <phoneticPr fontId="2" type="noConversion"/>
  </si>
  <si>
    <t>9. 골  재  집  계  표</t>
    <phoneticPr fontId="2" type="noConversion"/>
  </si>
  <si>
    <t>3%</t>
    <phoneticPr fontId="2" type="noConversion"/>
  </si>
  <si>
    <t>본</t>
    <phoneticPr fontId="2" type="noConversion"/>
  </si>
  <si>
    <t>EA</t>
    <phoneticPr fontId="2" type="noConversion"/>
  </si>
  <si>
    <t>D16</t>
    <phoneticPr fontId="2" type="noConversion"/>
  </si>
  <si>
    <t>부대공</t>
    <phoneticPr fontId="2" type="noConversion"/>
  </si>
  <si>
    <t>부 대 공</t>
    <phoneticPr fontId="2" type="noConversion"/>
  </si>
  <si>
    <t>1100X1100X75</t>
    <phoneticPr fontId="2" type="noConversion"/>
  </si>
  <si>
    <t>옹벽블록</t>
    <phoneticPr fontId="2" type="noConversion"/>
  </si>
  <si>
    <t>1000×500×700</t>
    <phoneticPr fontId="2" type="noConversion"/>
  </si>
  <si>
    <t>구조물공</t>
    <phoneticPr fontId="2" type="noConversion"/>
  </si>
  <si>
    <t>3%</t>
    <phoneticPr fontId="2" type="noConversion"/>
  </si>
  <si>
    <t>4%</t>
    <phoneticPr fontId="2" type="noConversion"/>
  </si>
  <si>
    <t>5. 흄관 ,벤치플륨관 ,사각맨홀 집계표</t>
    <phoneticPr fontId="2" type="noConversion"/>
  </si>
  <si>
    <t>사각맨홀</t>
    <phoneticPr fontId="2" type="noConversion"/>
  </si>
  <si>
    <t>600×600×600</t>
    <phoneticPr fontId="2" type="noConversion"/>
  </si>
  <si>
    <t>1000×1000×1000</t>
    <phoneticPr fontId="2" type="noConversion"/>
  </si>
  <si>
    <t>1500×1500×1500</t>
    <phoneticPr fontId="2" type="noConversion"/>
  </si>
  <si>
    <t>EA</t>
    <phoneticPr fontId="2" type="noConversion"/>
  </si>
  <si>
    <t>M</t>
    <phoneticPr fontId="2" type="noConversion"/>
  </si>
  <si>
    <t>/</t>
    <phoneticPr fontId="2" type="noConversion"/>
  </si>
  <si>
    <t>구조물공</t>
    <phoneticPr fontId="2" type="noConversion"/>
  </si>
  <si>
    <t>동상방지층</t>
    <phoneticPr fontId="2" type="noConversion"/>
  </si>
  <si>
    <t>75mm이하</t>
    <phoneticPr fontId="2" type="noConversion"/>
  </si>
  <si>
    <t>M3</t>
    <phoneticPr fontId="2" type="noConversion"/>
  </si>
  <si>
    <t>1100X1100X50</t>
    <phoneticPr fontId="2" type="noConversion"/>
  </si>
  <si>
    <t>1600X1600X75</t>
    <phoneticPr fontId="2" type="noConversion"/>
  </si>
  <si>
    <t xml:space="preserve">   스틸그레이팅</t>
    <phoneticPr fontId="2" type="noConversion"/>
  </si>
  <si>
    <t xml:space="preserve">   사각맨홀</t>
    <phoneticPr fontId="2" type="noConversion"/>
  </si>
  <si>
    <t>옹벽블럭</t>
    <phoneticPr fontId="2" type="noConversion"/>
  </si>
  <si>
    <t>1000×500×700</t>
    <phoneticPr fontId="2" type="noConversion"/>
  </si>
  <si>
    <t>400×1000×50</t>
    <phoneticPr fontId="2" type="noConversion"/>
  </si>
  <si>
    <t>300C</t>
    <phoneticPr fontId="2" type="noConversion"/>
  </si>
  <si>
    <t>측구수로관</t>
    <phoneticPr fontId="2" type="noConversion"/>
  </si>
  <si>
    <t>환경생태수로관</t>
    <phoneticPr fontId="2" type="noConversion"/>
  </si>
  <si>
    <t>800×700</t>
    <phoneticPr fontId="2" type="noConversion"/>
  </si>
  <si>
    <t>800×700</t>
    <phoneticPr fontId="2" type="noConversion"/>
  </si>
  <si>
    <t>10. 스틸그레이팅,교통표지판,옹벽블록,경계석  집계표</t>
    <phoneticPr fontId="2" type="noConversion"/>
  </si>
  <si>
    <t>화강암경계석</t>
    <phoneticPr fontId="2" type="noConversion"/>
  </si>
  <si>
    <t>200×200</t>
    <phoneticPr fontId="2" type="noConversion"/>
  </si>
  <si>
    <t>3%</t>
    <phoneticPr fontId="2" type="noConversion"/>
  </si>
  <si>
    <t>300×300</t>
    <phoneticPr fontId="2" type="noConversion"/>
  </si>
  <si>
    <t>800×700</t>
    <phoneticPr fontId="2" type="noConversion"/>
  </si>
  <si>
    <t>벤치플륨관</t>
    <phoneticPr fontId="2" type="noConversion"/>
  </si>
  <si>
    <t>생태이동수로관</t>
    <phoneticPr fontId="2" type="noConversion"/>
  </si>
  <si>
    <t>D13</t>
    <phoneticPr fontId="2" type="noConversion"/>
  </si>
  <si>
    <t>D16</t>
    <phoneticPr fontId="2" type="noConversion"/>
  </si>
  <si>
    <t>D19</t>
    <phoneticPr fontId="2" type="noConversion"/>
  </si>
  <si>
    <t>D25</t>
    <phoneticPr fontId="2" type="noConversion"/>
  </si>
  <si>
    <t>Ton</t>
    <phoneticPr fontId="2" type="noConversion"/>
  </si>
  <si>
    <t>생태원 진입로 개설공ㅅ하</t>
    <phoneticPr fontId="2" type="noConversion"/>
  </si>
  <si>
    <t>2020. 08</t>
    <phoneticPr fontId="2" type="noConversion"/>
  </si>
  <si>
    <t>생 태 원</t>
    <phoneticPr fontId="2" type="noConversion"/>
  </si>
  <si>
    <t>가드레일</t>
    <phoneticPr fontId="2" type="noConversion"/>
  </si>
  <si>
    <t>표준레일</t>
    <phoneticPr fontId="2" type="noConversion"/>
  </si>
  <si>
    <t>엔드레일</t>
    <phoneticPr fontId="2" type="noConversion"/>
  </si>
  <si>
    <t>이중벽PE관</t>
    <phoneticPr fontId="2" type="noConversion"/>
  </si>
  <si>
    <t>D600</t>
    <phoneticPr fontId="2" type="noConversion"/>
  </si>
  <si>
    <t>D250</t>
    <phoneticPr fontId="2" type="noConversion"/>
  </si>
  <si>
    <t>이중벽PE관</t>
    <phoneticPr fontId="2" type="noConversion"/>
  </si>
  <si>
    <t>D600</t>
    <phoneticPr fontId="2" type="noConversion"/>
  </si>
  <si>
    <t>M</t>
    <phoneticPr fontId="2" type="noConversion"/>
  </si>
  <si>
    <t>D250</t>
    <phoneticPr fontId="2" type="noConversion"/>
  </si>
  <si>
    <t>모래</t>
    <phoneticPr fontId="2" type="noConversion"/>
  </si>
  <si>
    <t>조립식PC맨홀</t>
    <phoneticPr fontId="2" type="noConversion"/>
  </si>
  <si>
    <t>상부구체,D900×400</t>
    <phoneticPr fontId="2" type="noConversion"/>
  </si>
  <si>
    <t>EA</t>
    <phoneticPr fontId="2" type="noConversion"/>
  </si>
  <si>
    <t>상부구체,D900×500</t>
    <phoneticPr fontId="2" type="noConversion"/>
  </si>
  <si>
    <t>상부구체,D900×1000</t>
    <phoneticPr fontId="2" type="noConversion"/>
  </si>
  <si>
    <t>하부구체,D900×1000</t>
    <phoneticPr fontId="2" type="noConversion"/>
  </si>
  <si>
    <t>고무링</t>
    <phoneticPr fontId="2" type="noConversion"/>
  </si>
  <si>
    <t>사다리</t>
    <phoneticPr fontId="2" type="noConversion"/>
  </si>
  <si>
    <t>D900</t>
    <phoneticPr fontId="2" type="noConversion"/>
  </si>
  <si>
    <t>PE코팅</t>
    <phoneticPr fontId="2" type="noConversion"/>
  </si>
</sst>
</file>

<file path=xl/styles.xml><?xml version="1.0" encoding="utf-8"?>
<styleSheet xmlns="http://schemas.openxmlformats.org/spreadsheetml/2006/main">
  <numFmts count="15">
    <numFmt numFmtId="41" formatCode="_-* #,##0_-;\-* #,##0_-;_-* &quot;-&quot;_-;_-@_-"/>
    <numFmt numFmtId="176" formatCode="0.000"/>
    <numFmt numFmtId="177" formatCode="_-* #,##0.00_-;\-* #,##0.00_-;_-* &quot;-&quot;_-;_-@_-"/>
    <numFmt numFmtId="178" formatCode="0.00_);[Red]\(0.00\)"/>
    <numFmt numFmtId="179" formatCode="0.000_);[Red]\(0.000\)"/>
    <numFmt numFmtId="180" formatCode="0.000_ "/>
    <numFmt numFmtId="181" formatCode="0.00_ "/>
    <numFmt numFmtId="182" formatCode="#,##0_);[Red]\(#,##0\)"/>
    <numFmt numFmtId="183" formatCode="#,##0.0_);[Red]\(#,##0.0\)"/>
    <numFmt numFmtId="184" formatCode="#,##0.00_);[Red]\(#,##0.00\)"/>
    <numFmt numFmtId="185" formatCode="#,##0.000_);[Red]\(#,##0.000\)"/>
    <numFmt numFmtId="186" formatCode="0_ "/>
    <numFmt numFmtId="187" formatCode="0_);[Red]\(0\)"/>
    <numFmt numFmtId="188" formatCode="0.0_ "/>
    <numFmt numFmtId="189" formatCode="_-* #,##0.000_-;\-* #,##0.000_-;_-* &quot;-&quot;_-;_-@_-"/>
  </numFmts>
  <fonts count="25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4"/>
      <name val="굴림체"/>
      <family val="3"/>
      <charset val="129"/>
    </font>
    <font>
      <sz val="10"/>
      <name val="굴림체"/>
      <family val="3"/>
      <charset val="129"/>
    </font>
    <font>
      <b/>
      <sz val="16"/>
      <name val="굴림체"/>
      <family val="3"/>
      <charset val="129"/>
    </font>
    <font>
      <sz val="11"/>
      <name val="굴림체"/>
      <family val="3"/>
      <charset val="129"/>
    </font>
    <font>
      <sz val="14"/>
      <name val="굴림체"/>
      <family val="3"/>
      <charset val="129"/>
    </font>
    <font>
      <b/>
      <sz val="25"/>
      <name val="굴림체"/>
      <family val="3"/>
      <charset val="129"/>
    </font>
    <font>
      <sz val="11"/>
      <name val="HY헤드라인M"/>
      <family val="1"/>
      <charset val="129"/>
    </font>
    <font>
      <b/>
      <sz val="18"/>
      <name val="HY헤드라인M"/>
      <family val="1"/>
      <charset val="129"/>
    </font>
    <font>
      <sz val="20"/>
      <name val="HY헤드라인M"/>
      <family val="1"/>
      <charset val="129"/>
    </font>
    <font>
      <sz val="45"/>
      <name val="HY헤드라인M"/>
      <family val="1"/>
      <charset val="129"/>
    </font>
    <font>
      <b/>
      <sz val="20"/>
      <name val="HY헤드라인M"/>
      <family val="1"/>
      <charset val="129"/>
    </font>
    <font>
      <b/>
      <sz val="22"/>
      <name val="HY헤드라인M"/>
      <family val="1"/>
      <charset val="129"/>
    </font>
    <font>
      <sz val="30"/>
      <name val="HY헤드라인M"/>
      <family val="1"/>
      <charset val="129"/>
    </font>
    <font>
      <b/>
      <sz val="30"/>
      <name val="HY헤드라인M"/>
      <family val="1"/>
      <charset val="129"/>
    </font>
    <font>
      <b/>
      <sz val="16"/>
      <name val="HY헤드라인M"/>
      <family val="1"/>
      <charset val="129"/>
    </font>
    <font>
      <b/>
      <sz val="10"/>
      <name val="굴림체"/>
      <family val="3"/>
      <charset val="129"/>
    </font>
    <font>
      <sz val="40"/>
      <name val="HY헤드라인M"/>
      <family val="1"/>
      <charset val="129"/>
    </font>
    <font>
      <sz val="9"/>
      <name val="돋움"/>
      <family val="3"/>
      <charset val="129"/>
    </font>
    <font>
      <sz val="9"/>
      <color indexed="8"/>
      <name val="돋움"/>
      <family val="3"/>
      <charset val="129"/>
    </font>
    <font>
      <sz val="9"/>
      <name val="굴림체"/>
      <family val="3"/>
      <charset val="129"/>
    </font>
    <font>
      <b/>
      <sz val="24"/>
      <name val="HY헤드라인M"/>
      <family val="1"/>
      <charset val="129"/>
    </font>
    <font>
      <b/>
      <sz val="9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" fillId="0" borderId="0"/>
  </cellStyleXfs>
  <cellXfs count="24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distributed" vertical="center"/>
    </xf>
    <xf numFmtId="0" fontId="6" fillId="0" borderId="0" xfId="0" applyFont="1" applyAlignment="1">
      <alignment vertical="top"/>
    </xf>
    <xf numFmtId="0" fontId="6" fillId="0" borderId="0" xfId="0" applyFont="1"/>
    <xf numFmtId="0" fontId="4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horizontal="right"/>
    </xf>
    <xf numFmtId="176" fontId="4" fillId="0" borderId="0" xfId="0" applyNumberFormat="1" applyFont="1"/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5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 vertical="center"/>
    </xf>
    <xf numFmtId="9" fontId="4" fillId="0" borderId="1" xfId="0" applyNumberFormat="1" applyFont="1" applyBorder="1" applyAlignment="1">
      <alignment horizontal="center" vertical="center"/>
    </xf>
    <xf numFmtId="182" fontId="4" fillId="0" borderId="1" xfId="1" applyNumberFormat="1" applyFont="1" applyBorder="1" applyAlignment="1">
      <alignment horizontal="center" vertical="center"/>
    </xf>
    <xf numFmtId="182" fontId="4" fillId="0" borderId="1" xfId="0" applyNumberFormat="1" applyFont="1" applyBorder="1" applyAlignment="1">
      <alignment horizontal="center" vertical="center"/>
    </xf>
    <xf numFmtId="185" fontId="4" fillId="0" borderId="1" xfId="0" applyNumberFormat="1" applyFont="1" applyBorder="1" applyAlignment="1">
      <alignment horizontal="center" vertical="center"/>
    </xf>
    <xf numFmtId="184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82" fontId="4" fillId="0" borderId="1" xfId="0" quotePrefix="1" applyNumberFormat="1" applyFont="1" applyBorder="1" applyAlignment="1">
      <alignment horizontal="center" vertical="center"/>
    </xf>
    <xf numFmtId="182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distributed"/>
    </xf>
    <xf numFmtId="0" fontId="14" fillId="0" borderId="0" xfId="0" quotePrefix="1" applyFont="1" applyAlignment="1">
      <alignment horizontal="right"/>
    </xf>
    <xf numFmtId="0" fontId="4" fillId="0" borderId="5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distributed" vertical="center" indent="1"/>
    </xf>
    <xf numFmtId="1" fontId="4" fillId="0" borderId="7" xfId="0" applyNumberFormat="1" applyFont="1" applyBorder="1" applyAlignment="1">
      <alignment horizontal="center" vertical="center"/>
    </xf>
    <xf numFmtId="185" fontId="4" fillId="0" borderId="2" xfId="0" applyNumberFormat="1" applyFont="1" applyBorder="1" applyAlignment="1">
      <alignment horizontal="center" vertical="center"/>
    </xf>
    <xf numFmtId="185" fontId="4" fillId="0" borderId="7" xfId="0" applyNumberFormat="1" applyFont="1" applyBorder="1" applyAlignment="1">
      <alignment horizontal="center" vertical="center"/>
    </xf>
    <xf numFmtId="185" fontId="4" fillId="0" borderId="1" xfId="1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9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18" fillId="0" borderId="2" xfId="0" applyNumberFormat="1" applyFont="1" applyBorder="1" applyAlignment="1">
      <alignment horizontal="center" vertical="center"/>
    </xf>
    <xf numFmtId="183" fontId="4" fillId="0" borderId="1" xfId="1" applyNumberFormat="1" applyFont="1" applyBorder="1" applyAlignment="1">
      <alignment horizontal="center" vertical="center"/>
    </xf>
    <xf numFmtId="183" fontId="4" fillId="0" borderId="1" xfId="0" applyNumberFormat="1" applyFont="1" applyBorder="1" applyAlignment="1">
      <alignment horizontal="center" vertical="center"/>
    </xf>
    <xf numFmtId="183" fontId="4" fillId="0" borderId="2" xfId="0" applyNumberFormat="1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8" fillId="0" borderId="6" xfId="0" applyFont="1" applyBorder="1" applyAlignment="1">
      <alignment horizontal="center" vertical="center"/>
    </xf>
    <xf numFmtId="182" fontId="18" fillId="0" borderId="2" xfId="1" applyNumberFormat="1" applyFont="1" applyBorder="1" applyAlignment="1">
      <alignment horizontal="center" vertical="center"/>
    </xf>
    <xf numFmtId="183" fontId="18" fillId="0" borderId="2" xfId="1" applyNumberFormat="1" applyFont="1" applyBorder="1" applyAlignment="1">
      <alignment horizontal="center" vertical="center"/>
    </xf>
    <xf numFmtId="184" fontId="18" fillId="0" borderId="2" xfId="1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81" fontId="4" fillId="0" borderId="10" xfId="0" applyNumberFormat="1" applyFont="1" applyBorder="1" applyAlignment="1">
      <alignment horizontal="right" vertical="center"/>
    </xf>
    <xf numFmtId="181" fontId="4" fillId="0" borderId="9" xfId="0" applyNumberFormat="1" applyFont="1" applyBorder="1" applyAlignment="1">
      <alignment horizontal="right" vertical="center"/>
    </xf>
    <xf numFmtId="181" fontId="4" fillId="0" borderId="9" xfId="0" applyNumberFormat="1" applyFont="1" applyBorder="1" applyAlignment="1">
      <alignment horizontal="left" vertical="center"/>
    </xf>
    <xf numFmtId="2" fontId="18" fillId="0" borderId="1" xfId="0" quotePrefix="1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177" fontId="20" fillId="0" borderId="1" xfId="1" applyNumberFormat="1" applyFont="1" applyBorder="1" applyAlignment="1">
      <alignment horizontal="center" vertical="center"/>
    </xf>
    <xf numFmtId="178" fontId="22" fillId="0" borderId="1" xfId="1" applyNumberFormat="1" applyFont="1" applyBorder="1" applyAlignment="1">
      <alignment horizontal="center" vertical="center"/>
    </xf>
    <xf numFmtId="9" fontId="22" fillId="0" borderId="1" xfId="0" applyNumberFormat="1" applyFont="1" applyBorder="1" applyAlignment="1">
      <alignment horizontal="center" vertical="center"/>
    </xf>
    <xf numFmtId="187" fontId="24" fillId="0" borderId="1" xfId="0" applyNumberFormat="1" applyFont="1" applyBorder="1" applyAlignment="1">
      <alignment horizontal="center" vertical="center"/>
    </xf>
    <xf numFmtId="178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/>
    </xf>
    <xf numFmtId="178" fontId="22" fillId="0" borderId="2" xfId="1" applyNumberFormat="1" applyFont="1" applyBorder="1" applyAlignment="1">
      <alignment horizontal="center" vertical="center"/>
    </xf>
    <xf numFmtId="187" fontId="24" fillId="0" borderId="2" xfId="0" applyNumberFormat="1" applyFont="1" applyBorder="1" applyAlignment="1">
      <alignment horizontal="center" vertical="center"/>
    </xf>
    <xf numFmtId="187" fontId="22" fillId="0" borderId="11" xfId="0" applyNumberFormat="1" applyFont="1" applyBorder="1" applyAlignment="1">
      <alignment horizontal="center" vertical="center"/>
    </xf>
    <xf numFmtId="178" fontId="22" fillId="0" borderId="12" xfId="0" quotePrefix="1" applyNumberFormat="1" applyFont="1" applyBorder="1" applyAlignment="1">
      <alignment horizontal="center" vertical="center"/>
    </xf>
    <xf numFmtId="178" fontId="22" fillId="0" borderId="12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178" fontId="22" fillId="0" borderId="11" xfId="0" applyNumberFormat="1" applyFont="1" applyBorder="1" applyAlignment="1">
      <alignment horizontal="center" vertical="center"/>
    </xf>
    <xf numFmtId="178" fontId="22" fillId="0" borderId="12" xfId="0" applyNumberFormat="1" applyFont="1" applyBorder="1" applyAlignment="1">
      <alignment vertical="center"/>
    </xf>
    <xf numFmtId="187" fontId="22" fillId="0" borderId="12" xfId="0" applyNumberFormat="1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22" fillId="0" borderId="16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41" fontId="18" fillId="0" borderId="1" xfId="1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186" fontId="18" fillId="0" borderId="1" xfId="0" applyNumberFormat="1" applyFont="1" applyBorder="1" applyAlignment="1">
      <alignment vertical="center"/>
    </xf>
    <xf numFmtId="0" fontId="4" fillId="2" borderId="6" xfId="0" applyFont="1" applyFill="1" applyBorder="1" applyAlignment="1">
      <alignment horizontal="left" vertical="center" indent="1"/>
    </xf>
    <xf numFmtId="186" fontId="18" fillId="0" borderId="2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1" fontId="18" fillId="0" borderId="1" xfId="0" applyNumberFormat="1" applyFont="1" applyBorder="1" applyAlignment="1">
      <alignment horizontal="right" vertical="center"/>
    </xf>
    <xf numFmtId="41" fontId="18" fillId="0" borderId="1" xfId="1" applyNumberFormat="1" applyFont="1" applyBorder="1" applyAlignment="1">
      <alignment horizontal="right" vertical="center"/>
    </xf>
    <xf numFmtId="0" fontId="22" fillId="0" borderId="1" xfId="2" applyFont="1" applyFill="1" applyBorder="1" applyAlignment="1">
      <alignment horizontal="center" vertical="center"/>
    </xf>
    <xf numFmtId="181" fontId="22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1" fontId="18" fillId="0" borderId="10" xfId="0" applyNumberFormat="1" applyFont="1" applyBorder="1" applyAlignment="1">
      <alignment horizontal="right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41" fontId="18" fillId="0" borderId="1" xfId="0" applyNumberFormat="1" applyFont="1" applyBorder="1" applyAlignment="1">
      <alignment vertical="center"/>
    </xf>
    <xf numFmtId="181" fontId="22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indent="1"/>
    </xf>
    <xf numFmtId="0" fontId="4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82" fontId="4" fillId="0" borderId="1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78" fontId="22" fillId="0" borderId="1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distributed" vertical="center" indent="1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8" xfId="0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2" fontId="4" fillId="0" borderId="28" xfId="0" applyNumberFormat="1" applyFont="1" applyBorder="1" applyAlignment="1">
      <alignment vertical="center"/>
    </xf>
    <xf numFmtId="1" fontId="4" fillId="0" borderId="28" xfId="0" applyNumberFormat="1" applyFont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7" xfId="0" applyFont="1" applyBorder="1" applyAlignment="1">
      <alignment horizontal="left" vertical="center"/>
    </xf>
    <xf numFmtId="0" fontId="4" fillId="0" borderId="10" xfId="0" applyFont="1" applyBorder="1" applyAlignment="1">
      <alignment horizontal="right" vertical="center"/>
    </xf>
    <xf numFmtId="180" fontId="4" fillId="0" borderId="10" xfId="0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right" vertical="center"/>
    </xf>
    <xf numFmtId="2" fontId="4" fillId="0" borderId="40" xfId="0" applyNumberFormat="1" applyFont="1" applyBorder="1" applyAlignment="1">
      <alignment vertical="center"/>
    </xf>
    <xf numFmtId="0" fontId="4" fillId="0" borderId="41" xfId="0" applyFont="1" applyBorder="1" applyAlignment="1">
      <alignment horizontal="left" vertical="center"/>
    </xf>
    <xf numFmtId="0" fontId="4" fillId="0" borderId="33" xfId="0" applyFont="1" applyBorder="1" applyAlignment="1">
      <alignment horizontal="right" vertical="center"/>
    </xf>
    <xf numFmtId="181" fontId="4" fillId="0" borderId="33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6" xfId="0" applyFont="1" applyBorder="1" applyAlignment="1">
      <alignment horizontal="distributed" vertical="center"/>
    </xf>
    <xf numFmtId="9" fontId="22" fillId="0" borderId="1" xfId="0" quotePrefix="1" applyNumberFormat="1" applyFont="1" applyBorder="1" applyAlignment="1">
      <alignment horizontal="center" vertical="center"/>
    </xf>
    <xf numFmtId="188" fontId="18" fillId="0" borderId="1" xfId="0" applyNumberFormat="1" applyFont="1" applyBorder="1" applyAlignment="1">
      <alignment vertical="center"/>
    </xf>
    <xf numFmtId="180" fontId="18" fillId="0" borderId="1" xfId="0" applyNumberFormat="1" applyFont="1" applyBorder="1" applyAlignment="1">
      <alignment vertical="center"/>
    </xf>
    <xf numFmtId="0" fontId="5" fillId="0" borderId="35" xfId="0" applyFont="1" applyBorder="1" applyAlignment="1">
      <alignment horizontal="centerContinuous" vertical="center"/>
    </xf>
    <xf numFmtId="0" fontId="4" fillId="0" borderId="35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distributed" vertical="center" indent="1"/>
    </xf>
    <xf numFmtId="0" fontId="4" fillId="0" borderId="26" xfId="0" applyFont="1" applyBorder="1" applyAlignment="1">
      <alignment horizontal="distributed" vertical="center" indent="1"/>
    </xf>
    <xf numFmtId="0" fontId="18" fillId="0" borderId="1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8" fontId="22" fillId="0" borderId="12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distributed" vertical="center" indent="1"/>
    </xf>
    <xf numFmtId="9" fontId="22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inden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89" fontId="18" fillId="0" borderId="1" xfId="0" applyNumberFormat="1" applyFont="1" applyBorder="1" applyAlignment="1">
      <alignment horizontal="right" vertical="center"/>
    </xf>
    <xf numFmtId="0" fontId="4" fillId="2" borderId="3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NumberFormat="1" applyFont="1" applyAlignment="1">
      <alignment horizontal="distributed" vertical="center"/>
    </xf>
    <xf numFmtId="0" fontId="10" fillId="0" borderId="0" xfId="0" applyFont="1" applyAlignment="1">
      <alignment horizontal="distributed" vertical="center"/>
    </xf>
    <xf numFmtId="0" fontId="11" fillId="0" borderId="0" xfId="0" applyNumberFormat="1" applyFont="1" applyAlignment="1">
      <alignment horizontal="distributed"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indent="1"/>
    </xf>
    <xf numFmtId="0" fontId="4" fillId="2" borderId="3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left" vertical="center"/>
    </xf>
    <xf numFmtId="182" fontId="4" fillId="0" borderId="1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82" fontId="4" fillId="0" borderId="14" xfId="0" applyNumberFormat="1" applyFont="1" applyBorder="1" applyAlignment="1">
      <alignment horizontal="center" vertical="center"/>
    </xf>
    <xf numFmtId="182" fontId="4" fillId="0" borderId="19" xfId="0" applyNumberFormat="1" applyFont="1" applyBorder="1" applyAlignment="1">
      <alignment horizontal="center" vertical="center"/>
    </xf>
    <xf numFmtId="182" fontId="4" fillId="0" borderId="11" xfId="0" quotePrefix="1" applyNumberFormat="1" applyFont="1" applyBorder="1" applyAlignment="1">
      <alignment horizontal="center" vertical="center"/>
    </xf>
    <xf numFmtId="182" fontId="4" fillId="0" borderId="2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/>
    </xf>
    <xf numFmtId="0" fontId="4" fillId="0" borderId="17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178" fontId="22" fillId="0" borderId="12" xfId="0" applyNumberFormat="1" applyFont="1" applyBorder="1" applyAlignment="1">
      <alignment horizontal="center" vertical="center"/>
    </xf>
    <xf numFmtId="187" fontId="24" fillId="0" borderId="12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4" fillId="0" borderId="3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 indent="1"/>
    </xf>
    <xf numFmtId="2" fontId="4" fillId="0" borderId="1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distributed" vertical="center" indent="1"/>
    </xf>
    <xf numFmtId="0" fontId="4" fillId="0" borderId="5" xfId="0" applyFont="1" applyBorder="1" applyAlignment="1">
      <alignment horizontal="distributed" vertical="center" indent="1"/>
    </xf>
    <xf numFmtId="181" fontId="4" fillId="0" borderId="1" xfId="0" applyNumberFormat="1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16744" name="Line 3"/>
        <xdr:cNvSpPr>
          <a:spLocks noChangeShapeType="1"/>
        </xdr:cNvSpPr>
      </xdr:nvSpPr>
      <xdr:spPr bwMode="auto">
        <a:xfrm flipH="1">
          <a:off x="4981575" y="1943100"/>
          <a:ext cx="160972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7</xdr:row>
      <xdr:rowOff>0</xdr:rowOff>
    </xdr:from>
    <xdr:to>
      <xdr:col>5</xdr:col>
      <xdr:colOff>0</xdr:colOff>
      <xdr:row>9</xdr:row>
      <xdr:rowOff>0</xdr:rowOff>
    </xdr:to>
    <xdr:sp macro="" textlink="">
      <xdr:nvSpPr>
        <xdr:cNvPr id="16745" name="Line 13"/>
        <xdr:cNvSpPr>
          <a:spLocks noChangeShapeType="1"/>
        </xdr:cNvSpPr>
      </xdr:nvSpPr>
      <xdr:spPr bwMode="auto">
        <a:xfrm flipH="1">
          <a:off x="4981575" y="2438400"/>
          <a:ext cx="160972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9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16746" name="Line 14"/>
        <xdr:cNvSpPr>
          <a:spLocks noChangeShapeType="1"/>
        </xdr:cNvSpPr>
      </xdr:nvSpPr>
      <xdr:spPr bwMode="auto">
        <a:xfrm flipH="1">
          <a:off x="4981575" y="2933700"/>
          <a:ext cx="160972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11</xdr:row>
      <xdr:rowOff>0</xdr:rowOff>
    </xdr:from>
    <xdr:to>
      <xdr:col>5</xdr:col>
      <xdr:colOff>0</xdr:colOff>
      <xdr:row>13</xdr:row>
      <xdr:rowOff>0</xdr:rowOff>
    </xdr:to>
    <xdr:sp macro="" textlink="">
      <xdr:nvSpPr>
        <xdr:cNvPr id="16747" name="Line 15"/>
        <xdr:cNvSpPr>
          <a:spLocks noChangeShapeType="1"/>
        </xdr:cNvSpPr>
      </xdr:nvSpPr>
      <xdr:spPr bwMode="auto">
        <a:xfrm flipH="1">
          <a:off x="4981575" y="3429000"/>
          <a:ext cx="160972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5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6748" name="Line 17"/>
        <xdr:cNvSpPr>
          <a:spLocks noChangeShapeType="1"/>
        </xdr:cNvSpPr>
      </xdr:nvSpPr>
      <xdr:spPr bwMode="auto">
        <a:xfrm flipH="1">
          <a:off x="6591300" y="1943100"/>
          <a:ext cx="160972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7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6749" name="Line 18"/>
        <xdr:cNvSpPr>
          <a:spLocks noChangeShapeType="1"/>
        </xdr:cNvSpPr>
      </xdr:nvSpPr>
      <xdr:spPr bwMode="auto">
        <a:xfrm flipH="1">
          <a:off x="6591300" y="2438400"/>
          <a:ext cx="160972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9</xdr:row>
      <xdr:rowOff>0</xdr:rowOff>
    </xdr:from>
    <xdr:to>
      <xdr:col>6</xdr:col>
      <xdr:colOff>0</xdr:colOff>
      <xdr:row>11</xdr:row>
      <xdr:rowOff>0</xdr:rowOff>
    </xdr:to>
    <xdr:sp macro="" textlink="">
      <xdr:nvSpPr>
        <xdr:cNvPr id="16750" name="Line 19"/>
        <xdr:cNvSpPr>
          <a:spLocks noChangeShapeType="1"/>
        </xdr:cNvSpPr>
      </xdr:nvSpPr>
      <xdr:spPr bwMode="auto">
        <a:xfrm flipH="1">
          <a:off x="6591300" y="2933700"/>
          <a:ext cx="160972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11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16751" name="Line 20"/>
        <xdr:cNvSpPr>
          <a:spLocks noChangeShapeType="1"/>
        </xdr:cNvSpPr>
      </xdr:nvSpPr>
      <xdr:spPr bwMode="auto">
        <a:xfrm flipH="1">
          <a:off x="6591300" y="3429000"/>
          <a:ext cx="160972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6752" name="Line 22"/>
        <xdr:cNvSpPr>
          <a:spLocks noChangeShapeType="1"/>
        </xdr:cNvSpPr>
      </xdr:nvSpPr>
      <xdr:spPr bwMode="auto">
        <a:xfrm flipH="1">
          <a:off x="4981575" y="1447800"/>
          <a:ext cx="160972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3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16753" name="Line 23"/>
        <xdr:cNvSpPr>
          <a:spLocks noChangeShapeType="1"/>
        </xdr:cNvSpPr>
      </xdr:nvSpPr>
      <xdr:spPr bwMode="auto">
        <a:xfrm flipH="1">
          <a:off x="6591300" y="1447800"/>
          <a:ext cx="160972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&#45380;/&#49436;&#52380;&#44400;/&#49373;&#53468;&#50896;/1.&#49892;&#49884;&#49444;&#44228;/2.%20&#49688;&#47049;&#49328;&#52636;&#49436;/3%20&#48176;&#49688;&#44277;/2.01%20&#51088;&#51116;&#51665;&#44228;&#5436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&#45380;/&#49436;&#52380;&#44400;/&#49373;&#53468;&#50896;/1.&#49892;&#49884;&#49444;&#44228;/2.%20&#49688;&#47049;&#49328;&#52636;&#49436;/4%20&#54252;&#51109;&#44277;/4.01%20&#51088;&#51116;&#51665;&#44228;&#54364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&#45380;/&#49436;&#52380;&#44400;/&#49373;&#53468;&#50896;/1.&#49892;&#49884;&#49444;&#44228;/2.%20&#49688;&#47049;&#49328;&#52636;&#49436;/2%20&#44396;&#51312;&#47932;&#44277;/2.01%20&#50745;&#48317;&#48660;&#47197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&#45380;/&#49436;&#52380;&#44400;/&#49373;&#53468;&#50896;/1.&#49892;&#49884;&#49444;&#44228;/2.%20&#49688;&#47049;&#49328;&#52636;&#49436;/5%20&#48512;&#45824;&#44277;/5.01%20&#51088;&#51116;&#51665;&#44228;&#54364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간지.."/>
      <sheetName val="배수내역"/>
      <sheetName val="자재집계표 (2)"/>
      <sheetName val="배수공수량집계 "/>
      <sheetName val="Sheet1"/>
    </sheetNames>
    <sheetDataSet>
      <sheetData sheetId="0"/>
      <sheetData sheetId="1"/>
      <sheetData sheetId="2">
        <row r="5">
          <cell r="G5">
            <v>4.4854245077648907</v>
          </cell>
        </row>
        <row r="6">
          <cell r="D6">
            <v>334</v>
          </cell>
        </row>
        <row r="7">
          <cell r="D7">
            <v>153.59999999999997</v>
          </cell>
        </row>
        <row r="11">
          <cell r="G11">
            <v>46</v>
          </cell>
        </row>
        <row r="14">
          <cell r="G14">
            <v>9</v>
          </cell>
        </row>
        <row r="15">
          <cell r="G15">
            <v>1</v>
          </cell>
        </row>
        <row r="17">
          <cell r="G17">
            <v>1</v>
          </cell>
        </row>
        <row r="18">
          <cell r="G18">
            <v>11</v>
          </cell>
        </row>
        <row r="19">
          <cell r="G19">
            <v>11</v>
          </cell>
        </row>
        <row r="20">
          <cell r="G20">
            <v>40.333333333333336</v>
          </cell>
        </row>
        <row r="25">
          <cell r="G25">
            <v>101.13218559999999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3.포장공 표지"/>
      <sheetName val="내역서적용수량 "/>
      <sheetName val="간지  (1)"/>
      <sheetName val="자재집계표"/>
      <sheetName val="포장공총괄수량집계표"/>
    </sheetNames>
    <sheetDataSet>
      <sheetData sheetId="0"/>
      <sheetData sheetId="1"/>
      <sheetData sheetId="2"/>
      <sheetData sheetId="3">
        <row r="5">
          <cell r="G5">
            <v>314</v>
          </cell>
        </row>
        <row r="6">
          <cell r="G6">
            <v>5</v>
          </cell>
        </row>
        <row r="9">
          <cell r="G9">
            <v>528.11800000000005</v>
          </cell>
        </row>
        <row r="10">
          <cell r="G10">
            <v>1123.4000000000001</v>
          </cell>
        </row>
        <row r="12">
          <cell r="G12">
            <v>0.85139999999999993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간지"/>
      <sheetName val="내역서적용수량 (2)"/>
      <sheetName val="간지  (3)"/>
      <sheetName val="구조물수량집계"/>
      <sheetName val="간지1 (2)"/>
      <sheetName val="블럭형옹벽수량산출"/>
      <sheetName val="블럭형옹벽설치조서"/>
      <sheetName val="블럭형옹벽단위수량"/>
    </sheetNames>
    <sheetDataSet>
      <sheetData sheetId="0"/>
      <sheetData sheetId="1"/>
      <sheetData sheetId="2"/>
      <sheetData sheetId="3">
        <row r="3">
          <cell r="G3">
            <v>1340</v>
          </cell>
        </row>
        <row r="4">
          <cell r="G4">
            <v>166.4</v>
          </cell>
        </row>
        <row r="7">
          <cell r="G7">
            <v>268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부대공 표지"/>
      <sheetName val="내역서적용수량"/>
      <sheetName val="수량집계표간지 "/>
      <sheetName val="자재집계표"/>
      <sheetName val="부대공수량집계표"/>
    </sheetNames>
    <sheetDataSet>
      <sheetData sheetId="0"/>
      <sheetData sheetId="1"/>
      <sheetData sheetId="2"/>
      <sheetData sheetId="3">
        <row r="9">
          <cell r="G9">
            <v>129</v>
          </cell>
        </row>
        <row r="10">
          <cell r="G10">
            <v>10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8"/>
  <sheetViews>
    <sheetView view="pageBreakPreview" zoomScale="60" workbookViewId="0">
      <selection activeCell="A29" sqref="A29"/>
    </sheetView>
  </sheetViews>
  <sheetFormatPr defaultColWidth="2.77734375" defaultRowHeight="20.100000000000001" customHeight="1"/>
  <cols>
    <col min="1" max="16384" width="2.77734375" style="21"/>
  </cols>
  <sheetData>
    <row r="1" spans="1:26" ht="20.100000000000001" customHeight="1">
      <c r="A1" s="21" t="s">
        <v>107</v>
      </c>
    </row>
    <row r="3" spans="1:26" s="23" customFormat="1" ht="30" customHeight="1">
      <c r="A3" s="22" t="s">
        <v>107</v>
      </c>
      <c r="B3" s="22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22"/>
      <c r="Z3" s="22"/>
    </row>
    <row r="4" spans="1:26" s="24" customFormat="1" ht="50.1" customHeight="1">
      <c r="A4" s="49"/>
      <c r="B4" s="176" t="s">
        <v>223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49"/>
    </row>
    <row r="5" spans="1:26" s="23" customFormat="1" ht="45.75" customHeight="1">
      <c r="A5" s="50"/>
      <c r="B5" s="177" t="s">
        <v>142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50"/>
    </row>
    <row r="7" spans="1:26" ht="20.100000000000001" customHeight="1">
      <c r="A7" s="178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</row>
    <row r="8" spans="1:26" ht="30.75" customHeight="1">
      <c r="A8" s="178"/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</row>
    <row r="15" spans="1:26" s="23" customFormat="1" ht="30" customHeight="1">
      <c r="A15" s="179" t="s">
        <v>224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</row>
    <row r="28" spans="1:26" s="25" customFormat="1" ht="39.950000000000003" customHeight="1">
      <c r="A28" s="173" t="s">
        <v>225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</row>
  </sheetData>
  <mergeCells count="6">
    <mergeCell ref="A28:Z28"/>
    <mergeCell ref="C3:X3"/>
    <mergeCell ref="B4:Y4"/>
    <mergeCell ref="B5:Y5"/>
    <mergeCell ref="A7:Z8"/>
    <mergeCell ref="A15:Z15"/>
  </mergeCells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21"/>
  <sheetViews>
    <sheetView showZeros="0" view="pageBreakPreview" workbookViewId="0">
      <selection activeCell="C14" sqref="C14:C15"/>
    </sheetView>
  </sheetViews>
  <sheetFormatPr defaultRowHeight="12"/>
  <cols>
    <col min="1" max="2" width="15.77734375" style="6" customWidth="1"/>
    <col min="3" max="3" width="10.77734375" style="6" customWidth="1"/>
    <col min="4" max="4" width="15.77734375" style="6" customWidth="1"/>
    <col min="5" max="6" width="18.77734375" style="6" customWidth="1"/>
    <col min="7" max="7" width="15.77734375" style="6" customWidth="1"/>
    <col min="8" max="16384" width="8.88671875" style="6"/>
  </cols>
  <sheetData>
    <row r="1" spans="1:8" s="5" customFormat="1" ht="35.1" customHeight="1" thickBot="1">
      <c r="A1" s="218" t="s">
        <v>171</v>
      </c>
      <c r="B1" s="218"/>
      <c r="C1" s="218"/>
      <c r="D1" s="218"/>
      <c r="E1" s="218"/>
      <c r="F1" s="218"/>
      <c r="G1" s="218"/>
    </row>
    <row r="2" spans="1:8" ht="39.950000000000003" customHeight="1">
      <c r="A2" s="205" t="s">
        <v>24</v>
      </c>
      <c r="B2" s="212"/>
      <c r="C2" s="212" t="s">
        <v>25</v>
      </c>
      <c r="D2" s="212" t="s">
        <v>26</v>
      </c>
      <c r="E2" s="114" t="s">
        <v>27</v>
      </c>
      <c r="F2" s="122" t="s">
        <v>28</v>
      </c>
      <c r="G2" s="241" t="s">
        <v>29</v>
      </c>
      <c r="H2" s="1"/>
    </row>
    <row r="3" spans="1:8" ht="39.950000000000003" customHeight="1">
      <c r="A3" s="181"/>
      <c r="B3" s="182"/>
      <c r="C3" s="182"/>
      <c r="D3" s="182"/>
      <c r="E3" s="108" t="s">
        <v>30</v>
      </c>
      <c r="F3" s="117" t="s">
        <v>21</v>
      </c>
      <c r="G3" s="242"/>
      <c r="H3" s="1"/>
    </row>
    <row r="4" spans="1:8" ht="20.100000000000001" customHeight="1">
      <c r="A4" s="181" t="s">
        <v>31</v>
      </c>
      <c r="B4" s="182" t="s">
        <v>32</v>
      </c>
      <c r="C4" s="182" t="s">
        <v>33</v>
      </c>
      <c r="D4" s="182"/>
      <c r="E4" s="129">
        <v>1400</v>
      </c>
      <c r="F4" s="134">
        <v>2.1</v>
      </c>
      <c r="G4" s="44"/>
      <c r="H4" s="1"/>
    </row>
    <row r="5" spans="1:8" ht="20.100000000000001" customHeight="1">
      <c r="A5" s="181"/>
      <c r="B5" s="182"/>
      <c r="C5" s="182"/>
      <c r="D5" s="182"/>
      <c r="E5" s="130">
        <f>D4*E4</f>
        <v>0</v>
      </c>
      <c r="F5" s="135">
        <f>F4*D4</f>
        <v>0</v>
      </c>
      <c r="G5" s="128"/>
      <c r="H5" s="1"/>
    </row>
    <row r="6" spans="1:8" ht="20.100000000000001" customHeight="1">
      <c r="A6" s="181"/>
      <c r="B6" s="182" t="s">
        <v>34</v>
      </c>
      <c r="C6" s="182" t="s">
        <v>33</v>
      </c>
      <c r="D6" s="182">
        <f>몰탈집계!B14</f>
        <v>0</v>
      </c>
      <c r="E6" s="129">
        <v>1093</v>
      </c>
      <c r="F6" s="134">
        <v>0.78</v>
      </c>
      <c r="G6" s="44"/>
      <c r="H6" s="1"/>
    </row>
    <row r="7" spans="1:8" ht="20.100000000000001" customHeight="1">
      <c r="A7" s="181"/>
      <c r="B7" s="182"/>
      <c r="C7" s="182"/>
      <c r="D7" s="182"/>
      <c r="E7" s="130">
        <f>D6*E6</f>
        <v>0</v>
      </c>
      <c r="F7" s="135">
        <f>F6*D6</f>
        <v>0</v>
      </c>
      <c r="G7" s="128"/>
      <c r="H7" s="1"/>
    </row>
    <row r="8" spans="1:8" ht="20.100000000000001" customHeight="1">
      <c r="A8" s="181"/>
      <c r="B8" s="182" t="s">
        <v>35</v>
      </c>
      <c r="C8" s="182" t="s">
        <v>33</v>
      </c>
      <c r="D8" s="182">
        <f>몰탈집계!E14</f>
        <v>0</v>
      </c>
      <c r="E8" s="129">
        <v>600</v>
      </c>
      <c r="F8" s="134">
        <v>0.38</v>
      </c>
      <c r="G8" s="44"/>
      <c r="H8" s="1"/>
    </row>
    <row r="9" spans="1:8" ht="20.100000000000001" customHeight="1">
      <c r="A9" s="181"/>
      <c r="B9" s="182"/>
      <c r="C9" s="182"/>
      <c r="D9" s="182"/>
      <c r="E9" s="130">
        <f>D8*E8</f>
        <v>0</v>
      </c>
      <c r="F9" s="135">
        <f>D8*F8</f>
        <v>0</v>
      </c>
      <c r="G9" s="128"/>
      <c r="H9" s="1"/>
    </row>
    <row r="10" spans="1:8" ht="20.100000000000001" customHeight="1">
      <c r="A10" s="181"/>
      <c r="B10" s="182" t="s">
        <v>36</v>
      </c>
      <c r="C10" s="182" t="s">
        <v>33</v>
      </c>
      <c r="D10" s="239">
        <f>몰탈집계!C14</f>
        <v>0</v>
      </c>
      <c r="E10" s="129">
        <v>680</v>
      </c>
      <c r="F10" s="134">
        <v>0.98</v>
      </c>
      <c r="G10" s="44"/>
      <c r="H10" s="1"/>
    </row>
    <row r="11" spans="1:8" ht="20.100000000000001" customHeight="1">
      <c r="A11" s="181"/>
      <c r="B11" s="182"/>
      <c r="C11" s="182"/>
      <c r="D11" s="239"/>
      <c r="E11" s="131">
        <f>D10*E10</f>
        <v>0</v>
      </c>
      <c r="F11" s="136">
        <f>D10*F10</f>
        <v>0</v>
      </c>
      <c r="G11" s="128"/>
      <c r="H11" s="1"/>
    </row>
    <row r="12" spans="1:8" ht="20.100000000000001" customHeight="1">
      <c r="A12" s="181"/>
      <c r="B12" s="182" t="s">
        <v>37</v>
      </c>
      <c r="C12" s="182" t="s">
        <v>33</v>
      </c>
      <c r="D12" s="240">
        <f>몰탈집계!D14</f>
        <v>0</v>
      </c>
      <c r="E12" s="129">
        <v>510</v>
      </c>
      <c r="F12" s="134">
        <v>1.1000000000000001</v>
      </c>
      <c r="G12" s="44"/>
      <c r="H12" s="1"/>
    </row>
    <row r="13" spans="1:8" ht="20.100000000000001" customHeight="1">
      <c r="A13" s="181"/>
      <c r="B13" s="182"/>
      <c r="C13" s="182"/>
      <c r="D13" s="240"/>
      <c r="E13" s="132">
        <f>D12*E12</f>
        <v>0</v>
      </c>
      <c r="F13" s="137">
        <f>D12*F12</f>
        <v>0</v>
      </c>
      <c r="G13" s="128"/>
      <c r="H13" s="1"/>
    </row>
    <row r="14" spans="1:8" ht="20.100000000000001" customHeight="1">
      <c r="A14" s="181"/>
      <c r="B14" s="182" t="s">
        <v>38</v>
      </c>
      <c r="C14" s="182" t="s">
        <v>33</v>
      </c>
      <c r="D14" s="182"/>
      <c r="E14" s="129"/>
      <c r="F14" s="134"/>
      <c r="G14" s="44"/>
      <c r="H14" s="1"/>
    </row>
    <row r="15" spans="1:8" ht="20.100000000000001" customHeight="1">
      <c r="A15" s="181"/>
      <c r="B15" s="182"/>
      <c r="C15" s="182"/>
      <c r="D15" s="182"/>
      <c r="E15" s="130"/>
      <c r="F15" s="135"/>
      <c r="G15" s="128"/>
      <c r="H15" s="1"/>
    </row>
    <row r="16" spans="1:8" ht="39.950000000000003" customHeight="1" thickBot="1">
      <c r="A16" s="109" t="s">
        <v>23</v>
      </c>
      <c r="B16" s="110"/>
      <c r="C16" s="110" t="s">
        <v>33</v>
      </c>
      <c r="D16" s="42">
        <f>SUM(D6:D15)</f>
        <v>0</v>
      </c>
      <c r="E16" s="133">
        <f>E5+E7+E9+E11+E13</f>
        <v>0</v>
      </c>
      <c r="F16" s="133">
        <f>F5+F7+F9+F11+F13</f>
        <v>0</v>
      </c>
      <c r="G16" s="127"/>
      <c r="H16" s="1"/>
    </row>
    <row r="17" spans="1:8" ht="30" customHeight="1">
      <c r="A17" s="123" t="s">
        <v>39</v>
      </c>
      <c r="B17" s="124" t="s">
        <v>40</v>
      </c>
      <c r="C17" s="125">
        <f>E16</f>
        <v>0</v>
      </c>
      <c r="D17" s="120" t="s">
        <v>0</v>
      </c>
      <c r="E17" s="120">
        <v>40</v>
      </c>
      <c r="F17" s="126">
        <f>C17/E17</f>
        <v>0</v>
      </c>
      <c r="G17" s="124" t="s">
        <v>138</v>
      </c>
      <c r="H17" s="1"/>
    </row>
    <row r="18" spans="1:8">
      <c r="A18" s="1"/>
      <c r="B18" s="1"/>
      <c r="C18" s="1"/>
      <c r="D18" s="1"/>
      <c r="E18" s="1"/>
      <c r="F18" s="1"/>
      <c r="G18" s="1"/>
      <c r="H18" s="1"/>
    </row>
    <row r="19" spans="1:8">
      <c r="A19" s="1"/>
      <c r="B19" s="1"/>
      <c r="C19" s="1"/>
      <c r="D19" s="1"/>
      <c r="E19" s="1"/>
      <c r="F19" s="1"/>
      <c r="G19" s="1"/>
      <c r="H19" s="1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"/>
      <c r="C21" s="1"/>
      <c r="D21" s="1"/>
      <c r="E21" s="1"/>
      <c r="F21" s="1"/>
      <c r="G21" s="1"/>
      <c r="H21" s="1"/>
    </row>
  </sheetData>
  <mergeCells count="24">
    <mergeCell ref="D6:D7"/>
    <mergeCell ref="C12:C13"/>
    <mergeCell ref="A4:A15"/>
    <mergeCell ref="D8:D9"/>
    <mergeCell ref="A1:G1"/>
    <mergeCell ref="D2:D3"/>
    <mergeCell ref="G2:G3"/>
    <mergeCell ref="D4:D5"/>
    <mergeCell ref="C6:C7"/>
    <mergeCell ref="B4:B5"/>
    <mergeCell ref="C4:C5"/>
    <mergeCell ref="C2:C3"/>
    <mergeCell ref="A2:B3"/>
    <mergeCell ref="C10:C11"/>
    <mergeCell ref="B6:B7"/>
    <mergeCell ref="B14:B15"/>
    <mergeCell ref="B8:B9"/>
    <mergeCell ref="B10:B11"/>
    <mergeCell ref="B12:B13"/>
    <mergeCell ref="C14:C15"/>
    <mergeCell ref="D10:D11"/>
    <mergeCell ref="D12:D13"/>
    <mergeCell ref="C8:C9"/>
    <mergeCell ref="D14:D15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4"/>
  <sheetViews>
    <sheetView showZeros="0" view="pageBreakPreview" workbookViewId="0">
      <selection activeCell="C4" sqref="C4"/>
    </sheetView>
  </sheetViews>
  <sheetFormatPr defaultRowHeight="13.5"/>
  <cols>
    <col min="1" max="1" width="15.77734375" style="4" customWidth="1"/>
    <col min="2" max="7" width="14.77734375" style="4" customWidth="1"/>
    <col min="8" max="16384" width="8.88671875" style="4"/>
  </cols>
  <sheetData>
    <row r="1" spans="1:7" s="3" customFormat="1" ht="35.1" customHeight="1" thickBot="1">
      <c r="A1" s="218" t="s">
        <v>172</v>
      </c>
      <c r="B1" s="218"/>
      <c r="C1" s="218"/>
      <c r="D1" s="218"/>
      <c r="E1" s="218"/>
      <c r="F1" s="218"/>
      <c r="G1" s="218"/>
    </row>
    <row r="2" spans="1:7" s="3" customFormat="1" ht="30" customHeight="1">
      <c r="A2" s="236" t="s">
        <v>41</v>
      </c>
      <c r="B2" s="212" t="s">
        <v>42</v>
      </c>
      <c r="C2" s="212"/>
      <c r="D2" s="212"/>
      <c r="E2" s="212"/>
      <c r="F2" s="212"/>
      <c r="G2" s="207" t="s">
        <v>43</v>
      </c>
    </row>
    <row r="3" spans="1:7" ht="30" customHeight="1">
      <c r="A3" s="233"/>
      <c r="B3" s="108" t="s">
        <v>34</v>
      </c>
      <c r="C3" s="138" t="s">
        <v>44</v>
      </c>
      <c r="D3" s="138" t="s">
        <v>45</v>
      </c>
      <c r="E3" s="108" t="s">
        <v>35</v>
      </c>
      <c r="F3" s="108" t="s">
        <v>46</v>
      </c>
      <c r="G3" s="208"/>
    </row>
    <row r="4" spans="1:7" ht="30" customHeight="1">
      <c r="A4" s="119" t="s">
        <v>147</v>
      </c>
      <c r="B4" s="108"/>
      <c r="C4" s="20"/>
      <c r="D4" s="20"/>
      <c r="E4" s="108"/>
      <c r="F4" s="108"/>
      <c r="G4" s="113"/>
    </row>
    <row r="5" spans="1:7" ht="30" customHeight="1">
      <c r="A5" s="119" t="s">
        <v>148</v>
      </c>
      <c r="B5" s="108"/>
      <c r="C5" s="20"/>
      <c r="D5" s="20"/>
      <c r="E5" s="108"/>
      <c r="F5" s="108"/>
      <c r="G5" s="113"/>
    </row>
    <row r="6" spans="1:7" ht="30" customHeight="1">
      <c r="A6" s="150" t="s">
        <v>179</v>
      </c>
      <c r="B6" s="108"/>
      <c r="C6" s="20"/>
      <c r="D6" s="20"/>
      <c r="E6" s="108"/>
      <c r="F6" s="108"/>
      <c r="G6" s="113"/>
    </row>
    <row r="7" spans="1:7" ht="30" customHeight="1">
      <c r="A7" s="119"/>
      <c r="B7" s="108"/>
      <c r="C7" s="20"/>
      <c r="D7" s="20"/>
      <c r="E7" s="108"/>
      <c r="F7" s="108"/>
      <c r="G7" s="113"/>
    </row>
    <row r="8" spans="1:7" ht="30" customHeight="1">
      <c r="A8" s="119"/>
      <c r="B8" s="108"/>
      <c r="C8" s="20"/>
      <c r="D8" s="20"/>
      <c r="E8" s="108"/>
      <c r="F8" s="108"/>
      <c r="G8" s="113"/>
    </row>
    <row r="9" spans="1:7" ht="30" customHeight="1">
      <c r="A9" s="119">
        <f>골재집계!A10</f>
        <v>0</v>
      </c>
      <c r="B9" s="108"/>
      <c r="C9" s="20"/>
      <c r="D9" s="20"/>
      <c r="E9" s="108"/>
      <c r="F9" s="108"/>
      <c r="G9" s="113"/>
    </row>
    <row r="10" spans="1:7" ht="30" customHeight="1">
      <c r="A10" s="119"/>
      <c r="B10" s="108"/>
      <c r="C10" s="20"/>
      <c r="D10" s="20"/>
      <c r="E10" s="108"/>
      <c r="F10" s="108"/>
      <c r="G10" s="113"/>
    </row>
    <row r="11" spans="1:7" ht="30" customHeight="1">
      <c r="A11" s="119"/>
      <c r="B11" s="108"/>
      <c r="C11" s="108"/>
      <c r="D11" s="108"/>
      <c r="E11" s="108"/>
      <c r="F11" s="108"/>
      <c r="G11" s="113"/>
    </row>
    <row r="12" spans="1:7" ht="30" customHeight="1">
      <c r="A12" s="119"/>
      <c r="B12" s="108"/>
      <c r="C12" s="108"/>
      <c r="D12" s="108"/>
      <c r="E12" s="108"/>
      <c r="F12" s="108"/>
      <c r="G12" s="113"/>
    </row>
    <row r="13" spans="1:7" ht="30" customHeight="1">
      <c r="A13" s="119"/>
      <c r="B13" s="108"/>
      <c r="C13" s="108"/>
      <c r="D13" s="20"/>
      <c r="E13" s="108"/>
      <c r="F13" s="108"/>
      <c r="G13" s="113"/>
    </row>
    <row r="14" spans="1:7" ht="30" customHeight="1" thickBot="1">
      <c r="A14" s="139" t="s">
        <v>23</v>
      </c>
      <c r="B14" s="42">
        <f>SUM(B4:B13)</f>
        <v>0</v>
      </c>
      <c r="C14" s="42">
        <f>SUM(C4:C13)</f>
        <v>0</v>
      </c>
      <c r="D14" s="42">
        <f>SUM(D4:D13)</f>
        <v>0</v>
      </c>
      <c r="E14" s="42">
        <f>SUM(E4:E13)</f>
        <v>0</v>
      </c>
      <c r="F14" s="42">
        <f>SUM(F4:F13)</f>
        <v>0</v>
      </c>
      <c r="G14" s="36"/>
    </row>
  </sheetData>
  <mergeCells count="4">
    <mergeCell ref="A1:G1"/>
    <mergeCell ref="A2:A3"/>
    <mergeCell ref="G2:G3"/>
    <mergeCell ref="B2:F2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J15"/>
  <sheetViews>
    <sheetView showZeros="0" tabSelected="1" view="pageBreakPreview" workbookViewId="0">
      <selection activeCell="B7" sqref="B7"/>
    </sheetView>
  </sheetViews>
  <sheetFormatPr defaultRowHeight="30" customHeight="1"/>
  <cols>
    <col min="1" max="1" width="13.5546875" style="4" customWidth="1"/>
    <col min="2" max="9" width="12.77734375" style="4" customWidth="1"/>
    <col min="10" max="62" width="8.88671875" style="6"/>
    <col min="63" max="16384" width="8.88671875" style="4"/>
  </cols>
  <sheetData>
    <row r="1" spans="1:62" s="3" customFormat="1" ht="35.1" customHeight="1" thickBot="1">
      <c r="A1" s="218" t="s">
        <v>173</v>
      </c>
      <c r="B1" s="218"/>
      <c r="C1" s="218"/>
      <c r="D1" s="218"/>
      <c r="E1" s="218"/>
      <c r="F1" s="218"/>
      <c r="G1" s="218"/>
      <c r="H1" s="218"/>
      <c r="I1" s="218"/>
      <c r="J1" s="11"/>
      <c r="K1" s="11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</row>
    <row r="2" spans="1:62" ht="24.95" customHeight="1">
      <c r="A2" s="205" t="s">
        <v>88</v>
      </c>
      <c r="B2" s="34" t="s">
        <v>89</v>
      </c>
      <c r="C2" s="34"/>
      <c r="D2" s="34"/>
      <c r="E2" s="34"/>
      <c r="F2" s="34"/>
      <c r="G2" s="34"/>
      <c r="H2" s="34"/>
      <c r="I2" s="207" t="s">
        <v>1</v>
      </c>
    </row>
    <row r="3" spans="1:62" ht="24.95" customHeight="1">
      <c r="A3" s="181"/>
      <c r="B3" s="182" t="s">
        <v>90</v>
      </c>
      <c r="C3" s="217" t="s">
        <v>91</v>
      </c>
      <c r="D3" s="244" t="s">
        <v>110</v>
      </c>
      <c r="E3" s="244" t="s">
        <v>118</v>
      </c>
      <c r="F3" s="245" t="s">
        <v>236</v>
      </c>
      <c r="G3" s="244"/>
      <c r="H3" s="182" t="s">
        <v>92</v>
      </c>
      <c r="I3" s="208"/>
    </row>
    <row r="4" spans="1:62" ht="24.95" customHeight="1">
      <c r="A4" s="181"/>
      <c r="B4" s="182"/>
      <c r="C4" s="217"/>
      <c r="D4" s="188"/>
      <c r="E4" s="188"/>
      <c r="F4" s="188"/>
      <c r="G4" s="188"/>
      <c r="H4" s="182"/>
      <c r="I4" s="208"/>
    </row>
    <row r="5" spans="1:62" ht="30" customHeight="1">
      <c r="A5" s="37" t="s">
        <v>149</v>
      </c>
      <c r="B5" s="16"/>
      <c r="C5" s="16"/>
      <c r="D5" s="46"/>
      <c r="E5" s="16"/>
      <c r="F5" s="16">
        <f>'[1]자재집계표 (2)'!$G$25</f>
        <v>101.13218559999999</v>
      </c>
      <c r="G5" s="16"/>
      <c r="H5" s="47">
        <f>SUM(B5:G5)</f>
        <v>101.13218559999999</v>
      </c>
      <c r="I5" s="29"/>
    </row>
    <row r="6" spans="1:62" ht="30" customHeight="1">
      <c r="A6" s="160" t="s">
        <v>183</v>
      </c>
      <c r="B6" s="16">
        <f>[3]구조물수량집계!$G$7</f>
        <v>268</v>
      </c>
      <c r="C6" s="16"/>
      <c r="D6" s="46"/>
      <c r="E6" s="16"/>
      <c r="F6" s="16"/>
      <c r="G6" s="16"/>
      <c r="H6" s="47">
        <f>SUM(B6:G6)</f>
        <v>268</v>
      </c>
      <c r="I6" s="155"/>
    </row>
    <row r="7" spans="1:62" ht="30" customHeight="1">
      <c r="A7" s="150" t="s">
        <v>95</v>
      </c>
      <c r="B7" s="16">
        <f>[2]자재집계표!$G$10</f>
        <v>1123.4000000000001</v>
      </c>
      <c r="C7" s="16"/>
      <c r="D7" s="16"/>
      <c r="E7" s="16"/>
      <c r="F7" s="16"/>
      <c r="G7" s="16"/>
      <c r="H7" s="17">
        <f>SUM(B7:G7)</f>
        <v>1123.4000000000001</v>
      </c>
      <c r="I7" s="29"/>
    </row>
    <row r="8" spans="1:62" ht="30" customHeight="1">
      <c r="A8" s="150" t="s">
        <v>178</v>
      </c>
      <c r="B8" s="16"/>
      <c r="C8" s="16"/>
      <c r="D8" s="16"/>
      <c r="E8" s="16"/>
      <c r="F8" s="16"/>
      <c r="G8" s="16"/>
      <c r="H8" s="17">
        <f>SUM(B8:G8)</f>
        <v>0</v>
      </c>
      <c r="I8" s="29"/>
    </row>
    <row r="9" spans="1:62" ht="30" customHeight="1">
      <c r="A9" s="119"/>
      <c r="B9" s="16"/>
      <c r="C9" s="16"/>
      <c r="D9" s="16"/>
      <c r="E9" s="16"/>
      <c r="F9" s="16"/>
      <c r="G9" s="16"/>
      <c r="H9" s="17"/>
      <c r="I9" s="29"/>
    </row>
    <row r="10" spans="1:62" ht="30" customHeight="1">
      <c r="A10" s="37"/>
      <c r="B10" s="16"/>
      <c r="C10" s="16"/>
      <c r="D10" s="16"/>
      <c r="E10" s="16"/>
      <c r="F10" s="16"/>
      <c r="G10" s="16"/>
      <c r="H10" s="17">
        <f>SUM(B10:G10)</f>
        <v>0</v>
      </c>
      <c r="I10" s="29"/>
    </row>
    <row r="11" spans="1:62" ht="30" customHeight="1">
      <c r="A11" s="28"/>
      <c r="B11" s="16"/>
      <c r="C11" s="16"/>
      <c r="D11" s="16"/>
      <c r="E11" s="16"/>
      <c r="F11" s="16"/>
      <c r="G11" s="16"/>
      <c r="H11" s="17">
        <f>SUM(B11:G11)</f>
        <v>0</v>
      </c>
      <c r="I11" s="29"/>
    </row>
    <row r="12" spans="1:62" ht="30" customHeight="1">
      <c r="A12" s="28" t="s">
        <v>93</v>
      </c>
      <c r="B12" s="16">
        <f t="shared" ref="B12:G12" si="0">SUM(B5:B11)</f>
        <v>1391.4</v>
      </c>
      <c r="C12" s="16">
        <f t="shared" si="0"/>
        <v>0</v>
      </c>
      <c r="D12" s="46">
        <f t="shared" si="0"/>
        <v>0</v>
      </c>
      <c r="E12" s="16">
        <f t="shared" si="0"/>
        <v>0</v>
      </c>
      <c r="F12" s="16">
        <f t="shared" si="0"/>
        <v>101.13218559999999</v>
      </c>
      <c r="G12" s="41">
        <f t="shared" si="0"/>
        <v>0</v>
      </c>
      <c r="H12" s="17">
        <f>SUM(B12:G12)</f>
        <v>1492.5321856</v>
      </c>
      <c r="I12" s="29"/>
    </row>
    <row r="13" spans="1:62" ht="30" customHeight="1">
      <c r="A13" s="28" t="s">
        <v>94</v>
      </c>
      <c r="B13" s="26" t="s">
        <v>108</v>
      </c>
      <c r="C13" s="26" t="s">
        <v>185</v>
      </c>
      <c r="D13" s="26" t="s">
        <v>108</v>
      </c>
      <c r="E13" s="26" t="s">
        <v>119</v>
      </c>
      <c r="F13" s="26" t="s">
        <v>119</v>
      </c>
      <c r="G13" s="26" t="s">
        <v>108</v>
      </c>
      <c r="H13" s="26" t="s">
        <v>108</v>
      </c>
      <c r="I13" s="29"/>
    </row>
    <row r="14" spans="1:62" ht="30" customHeight="1" thickBot="1">
      <c r="A14" s="51" t="s">
        <v>23</v>
      </c>
      <c r="B14" s="52">
        <f>B12*1.04</f>
        <v>1447.056</v>
      </c>
      <c r="C14" s="52">
        <f>C12*1.04</f>
        <v>0</v>
      </c>
      <c r="D14" s="53">
        <f>D12*1.04</f>
        <v>0</v>
      </c>
      <c r="E14" s="52">
        <f>E12*1.1</f>
        <v>0</v>
      </c>
      <c r="F14" s="52">
        <f>F12*1.1</f>
        <v>111.24540415999999</v>
      </c>
      <c r="G14" s="54">
        <f>G12*1.04</f>
        <v>0</v>
      </c>
      <c r="H14" s="52">
        <f>H12*1.04</f>
        <v>1552.2334730240002</v>
      </c>
      <c r="I14" s="36"/>
    </row>
    <row r="15" spans="1:62" ht="30" customHeight="1">
      <c r="A15" s="243"/>
      <c r="B15" s="243"/>
      <c r="C15" s="243"/>
      <c r="D15" s="243"/>
      <c r="E15" s="243"/>
      <c r="F15" s="243"/>
      <c r="G15" s="243"/>
      <c r="H15" s="243"/>
      <c r="I15" s="243"/>
    </row>
  </sheetData>
  <mergeCells count="11">
    <mergeCell ref="A1:I1"/>
    <mergeCell ref="A2:A4"/>
    <mergeCell ref="I2:I4"/>
    <mergeCell ref="A15:I15"/>
    <mergeCell ref="B3:B4"/>
    <mergeCell ref="C3:C4"/>
    <mergeCell ref="H3:H4"/>
    <mergeCell ref="D3:D4"/>
    <mergeCell ref="F3:F4"/>
    <mergeCell ref="G3:G4"/>
    <mergeCell ref="E3:E4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K15"/>
  <sheetViews>
    <sheetView showZeros="0" view="pageBreakPreview" workbookViewId="0">
      <selection activeCell="G7" sqref="G7"/>
    </sheetView>
  </sheetViews>
  <sheetFormatPr defaultRowHeight="30" customHeight="1"/>
  <cols>
    <col min="1" max="1" width="13.5546875" style="4" customWidth="1"/>
    <col min="2" max="6" width="11.5546875" style="4" customWidth="1"/>
    <col min="7" max="8" width="12.44140625" style="4" customWidth="1"/>
    <col min="9" max="9" width="11.5546875" style="4" customWidth="1"/>
    <col min="10" max="10" width="12.77734375" style="4" customWidth="1"/>
    <col min="11" max="63" width="8.88671875" style="6"/>
    <col min="64" max="16384" width="8.88671875" style="4"/>
  </cols>
  <sheetData>
    <row r="1" spans="1:63" s="3" customFormat="1" ht="35.1" customHeight="1" thickBot="1">
      <c r="A1" s="218" t="s">
        <v>210</v>
      </c>
      <c r="B1" s="218"/>
      <c r="C1" s="218"/>
      <c r="D1" s="218"/>
      <c r="E1" s="218"/>
      <c r="F1" s="218"/>
      <c r="G1" s="218"/>
      <c r="H1" s="218"/>
      <c r="I1" s="218"/>
      <c r="J1" s="218"/>
      <c r="K1" s="11"/>
      <c r="L1" s="11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</row>
    <row r="2" spans="1:63" ht="24.95" customHeight="1">
      <c r="A2" s="205" t="s">
        <v>88</v>
      </c>
      <c r="B2" s="246"/>
      <c r="C2" s="246"/>
      <c r="D2" s="246"/>
      <c r="E2" s="246"/>
      <c r="F2" s="246"/>
      <c r="G2" s="246"/>
      <c r="H2" s="246"/>
      <c r="I2" s="247"/>
      <c r="J2" s="207" t="s">
        <v>1</v>
      </c>
    </row>
    <row r="3" spans="1:63" ht="24.95" customHeight="1">
      <c r="A3" s="181"/>
      <c r="B3" s="209" t="s">
        <v>167</v>
      </c>
      <c r="C3" s="211"/>
      <c r="D3" s="182" t="s">
        <v>226</v>
      </c>
      <c r="E3" s="182"/>
      <c r="F3" s="182"/>
      <c r="G3" s="154" t="s">
        <v>181</v>
      </c>
      <c r="H3" s="163" t="s">
        <v>211</v>
      </c>
      <c r="I3" s="182" t="s">
        <v>23</v>
      </c>
      <c r="J3" s="208"/>
    </row>
    <row r="4" spans="1:63" ht="24.95" customHeight="1">
      <c r="A4" s="181"/>
      <c r="B4" s="156" t="s">
        <v>204</v>
      </c>
      <c r="C4" s="157" t="s">
        <v>180</v>
      </c>
      <c r="D4" s="166" t="s">
        <v>227</v>
      </c>
      <c r="E4" s="166" t="s">
        <v>228</v>
      </c>
      <c r="F4" s="108"/>
      <c r="G4" s="154" t="s">
        <v>182</v>
      </c>
      <c r="H4" s="163" t="s">
        <v>212</v>
      </c>
      <c r="I4" s="182"/>
      <c r="J4" s="208"/>
    </row>
    <row r="5" spans="1:63" ht="32.1" customHeight="1">
      <c r="A5" s="37" t="s">
        <v>149</v>
      </c>
      <c r="B5" s="151">
        <f>'[1]자재집계표 (2)'!$G$11</f>
        <v>46</v>
      </c>
      <c r="C5" s="16"/>
      <c r="D5" s="46"/>
      <c r="E5" s="16"/>
      <c r="F5" s="16"/>
      <c r="G5" s="16"/>
      <c r="H5" s="16"/>
      <c r="I5" s="47">
        <f>SUM(B5:G5)</f>
        <v>46</v>
      </c>
      <c r="J5" s="29"/>
    </row>
    <row r="6" spans="1:63" ht="32.1" customHeight="1">
      <c r="A6" s="160" t="s">
        <v>183</v>
      </c>
      <c r="B6" s="151"/>
      <c r="C6" s="16"/>
      <c r="D6" s="46"/>
      <c r="E6" s="16"/>
      <c r="F6" s="16"/>
      <c r="G6" s="16">
        <f>[3]구조물수량집계!$G$3/2</f>
        <v>670</v>
      </c>
      <c r="H6" s="16"/>
      <c r="I6" s="47">
        <f>SUM(B6:G6)</f>
        <v>670</v>
      </c>
      <c r="J6" s="155"/>
    </row>
    <row r="7" spans="1:63" ht="32.1" customHeight="1">
      <c r="A7" s="37" t="s">
        <v>95</v>
      </c>
      <c r="B7" s="151"/>
      <c r="C7" s="16"/>
      <c r="D7" s="16"/>
      <c r="E7" s="16"/>
      <c r="F7" s="16"/>
      <c r="G7" s="16"/>
      <c r="H7" s="16"/>
      <c r="I7" s="47">
        <f>SUM(B7:H7)</f>
        <v>0</v>
      </c>
      <c r="J7" s="29"/>
    </row>
    <row r="8" spans="1:63" ht="32.1" customHeight="1">
      <c r="A8" s="37" t="s">
        <v>103</v>
      </c>
      <c r="B8" s="151"/>
      <c r="C8" s="16"/>
      <c r="D8" s="16">
        <f>[4]자재집계표!$G$9</f>
        <v>129</v>
      </c>
      <c r="E8" s="16">
        <f>[4]자재집계표!$G$10</f>
        <v>10</v>
      </c>
      <c r="F8" s="16"/>
      <c r="G8" s="16"/>
      <c r="H8" s="16"/>
      <c r="I8" s="47">
        <f>SUM(B8:G8)</f>
        <v>139</v>
      </c>
      <c r="J8" s="29"/>
    </row>
    <row r="9" spans="1:63" ht="32.1" customHeight="1">
      <c r="A9" s="37"/>
      <c r="B9" s="151"/>
      <c r="C9" s="16"/>
      <c r="D9" s="16"/>
      <c r="E9" s="16"/>
      <c r="F9" s="16"/>
      <c r="G9" s="16"/>
      <c r="H9" s="16"/>
      <c r="I9" s="47">
        <f>SUM(B9:G9)</f>
        <v>0</v>
      </c>
      <c r="J9" s="29"/>
    </row>
    <row r="10" spans="1:63" ht="32.1" customHeight="1">
      <c r="A10" s="37"/>
      <c r="B10" s="151"/>
      <c r="C10" s="16"/>
      <c r="D10" s="16"/>
      <c r="E10" s="16"/>
      <c r="F10" s="16"/>
      <c r="G10" s="16"/>
      <c r="H10" s="16"/>
      <c r="I10" s="47">
        <f>SUM(B10:G10)</f>
        <v>0</v>
      </c>
      <c r="J10" s="29"/>
    </row>
    <row r="11" spans="1:63" ht="32.1" customHeight="1">
      <c r="A11" s="28"/>
      <c r="B11" s="148"/>
      <c r="C11" s="16"/>
      <c r="D11" s="16"/>
      <c r="E11" s="16"/>
      <c r="F11" s="16"/>
      <c r="G11" s="16"/>
      <c r="H11" s="16"/>
      <c r="I11" s="47">
        <f>SUM(B11:G11)</f>
        <v>0</v>
      </c>
      <c r="J11" s="29"/>
    </row>
    <row r="12" spans="1:63" ht="32.1" customHeight="1">
      <c r="A12" s="28" t="s">
        <v>93</v>
      </c>
      <c r="B12" s="148">
        <f>SUM(B5:B11)</f>
        <v>46</v>
      </c>
      <c r="C12" s="16">
        <f t="shared" ref="C12:G12" si="0">SUM(C5:C11)</f>
        <v>0</v>
      </c>
      <c r="D12" s="46">
        <f t="shared" si="0"/>
        <v>129</v>
      </c>
      <c r="E12" s="16">
        <f t="shared" si="0"/>
        <v>10</v>
      </c>
      <c r="F12" s="16">
        <f t="shared" si="0"/>
        <v>0</v>
      </c>
      <c r="G12" s="16">
        <f t="shared" si="0"/>
        <v>670</v>
      </c>
      <c r="H12" s="16">
        <f t="shared" ref="H12" si="1">SUM(H5:H11)</f>
        <v>0</v>
      </c>
      <c r="I12" s="47">
        <f>SUM(B12:G12)</f>
        <v>855</v>
      </c>
      <c r="J12" s="29"/>
    </row>
    <row r="13" spans="1:63" ht="32.1" customHeight="1">
      <c r="A13" s="28" t="s">
        <v>94</v>
      </c>
      <c r="B13" s="148"/>
      <c r="C13" s="116"/>
      <c r="D13" s="26" t="s">
        <v>184</v>
      </c>
      <c r="E13" s="26" t="s">
        <v>184</v>
      </c>
      <c r="F13" s="26" t="s">
        <v>184</v>
      </c>
      <c r="G13" s="26" t="s">
        <v>184</v>
      </c>
      <c r="H13" s="26" t="s">
        <v>213</v>
      </c>
      <c r="I13" s="26"/>
      <c r="J13" s="29"/>
    </row>
    <row r="14" spans="1:63" ht="32.1" customHeight="1" thickBot="1">
      <c r="A14" s="51" t="s">
        <v>23</v>
      </c>
      <c r="B14" s="152">
        <f t="shared" ref="B14:C14" si="2">B12*1</f>
        <v>46</v>
      </c>
      <c r="C14" s="152">
        <f t="shared" si="2"/>
        <v>0</v>
      </c>
      <c r="D14" s="53">
        <f>D12*1.03</f>
        <v>132.87</v>
      </c>
      <c r="E14" s="52">
        <f>E12*1.1</f>
        <v>11</v>
      </c>
      <c r="F14" s="52">
        <f>F12*1.03</f>
        <v>0</v>
      </c>
      <c r="G14" s="52">
        <f>G12*1.03</f>
        <v>690.1</v>
      </c>
      <c r="H14" s="52">
        <f>H12*1.03</f>
        <v>0</v>
      </c>
      <c r="I14" s="52">
        <f>I12*1.04</f>
        <v>889.2</v>
      </c>
      <c r="J14" s="36"/>
    </row>
    <row r="15" spans="1:63" ht="30" customHeight="1">
      <c r="A15" s="243"/>
      <c r="B15" s="243"/>
      <c r="C15" s="243"/>
      <c r="D15" s="243"/>
      <c r="E15" s="243"/>
      <c r="F15" s="243"/>
      <c r="G15" s="243"/>
      <c r="H15" s="243"/>
      <c r="I15" s="243"/>
      <c r="J15" s="243"/>
    </row>
  </sheetData>
  <mergeCells count="8">
    <mergeCell ref="A15:J15"/>
    <mergeCell ref="A1:J1"/>
    <mergeCell ref="A2:A4"/>
    <mergeCell ref="J2:J4"/>
    <mergeCell ref="I3:I4"/>
    <mergeCell ref="D3:F3"/>
    <mergeCell ref="B3:C3"/>
    <mergeCell ref="B2:I2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"/>
  <sheetViews>
    <sheetView view="pageBreakPreview" workbookViewId="0">
      <selection activeCell="C7" sqref="C7"/>
    </sheetView>
  </sheetViews>
  <sheetFormatPr defaultRowHeight="13.5"/>
  <cols>
    <col min="1" max="1" width="12.77734375" customWidth="1"/>
    <col min="2" max="2" width="5.77734375" customWidth="1"/>
    <col min="3" max="3" width="40.77734375" customWidth="1"/>
  </cols>
  <sheetData>
    <row r="1" spans="1:8" ht="24.95" customHeight="1"/>
    <row r="2" spans="1:8" ht="24.95" customHeight="1"/>
    <row r="3" spans="1:8" ht="24.95" customHeight="1"/>
    <row r="4" spans="1:8" ht="50.1" customHeight="1">
      <c r="B4" s="174" t="s">
        <v>106</v>
      </c>
      <c r="C4" s="174"/>
    </row>
    <row r="5" spans="1:8" ht="50.1" customHeight="1">
      <c r="A5" s="12"/>
      <c r="B5" s="31" t="s">
        <v>104</v>
      </c>
      <c r="C5" s="32" t="s">
        <v>101</v>
      </c>
      <c r="D5" s="12"/>
      <c r="E5" s="12"/>
      <c r="F5" s="12"/>
      <c r="G5" s="12"/>
      <c r="H5" s="12"/>
    </row>
    <row r="6" spans="1:8" ht="50.1" customHeight="1">
      <c r="A6" s="12"/>
      <c r="B6" s="33" t="s">
        <v>105</v>
      </c>
      <c r="C6" s="32" t="s">
        <v>102</v>
      </c>
      <c r="D6" s="12"/>
      <c r="E6" s="12"/>
      <c r="F6" s="12"/>
      <c r="G6" s="12"/>
      <c r="H6" s="12"/>
    </row>
    <row r="7" spans="1:8" ht="50.1" customHeight="1">
      <c r="A7" s="12"/>
      <c r="B7" s="33">
        <v>2</v>
      </c>
      <c r="C7" s="32" t="s">
        <v>120</v>
      </c>
      <c r="D7" s="12"/>
      <c r="E7" s="12"/>
      <c r="F7" s="12"/>
      <c r="G7" s="12"/>
      <c r="H7" s="12"/>
    </row>
    <row r="8" spans="1:8" ht="50.1" customHeight="1">
      <c r="A8" s="12"/>
      <c r="B8" s="33">
        <v>3</v>
      </c>
      <c r="C8" s="32" t="s">
        <v>154</v>
      </c>
      <c r="D8" s="12"/>
      <c r="E8" s="12"/>
      <c r="F8" s="12"/>
      <c r="G8" s="12"/>
      <c r="H8" s="12"/>
    </row>
    <row r="9" spans="1:8" ht="50.1" customHeight="1">
      <c r="A9" s="12"/>
      <c r="B9" s="33">
        <v>4</v>
      </c>
      <c r="C9" s="32" t="s">
        <v>158</v>
      </c>
      <c r="D9" s="12"/>
      <c r="E9" s="12"/>
      <c r="F9" s="12"/>
      <c r="G9" s="12"/>
      <c r="H9" s="12"/>
    </row>
    <row r="10" spans="1:8" ht="50.1" customHeight="1">
      <c r="A10" s="12"/>
      <c r="B10" s="33">
        <v>5</v>
      </c>
      <c r="C10" s="32" t="s">
        <v>103</v>
      </c>
      <c r="D10" s="12"/>
      <c r="E10" s="12"/>
      <c r="F10" s="12"/>
      <c r="G10" s="12"/>
      <c r="H10" s="12"/>
    </row>
    <row r="11" spans="1:8" ht="50.1" customHeight="1">
      <c r="A11" s="12"/>
      <c r="B11" s="33"/>
      <c r="C11" s="32"/>
      <c r="D11" s="12"/>
      <c r="E11" s="12"/>
      <c r="F11" s="12"/>
      <c r="G11" s="12"/>
      <c r="H11" s="12"/>
    </row>
  </sheetData>
  <mergeCells count="1">
    <mergeCell ref="B4:C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7"/>
  <sheetViews>
    <sheetView view="pageBreakPreview" workbookViewId="0">
      <selection activeCell="D12" sqref="D12"/>
    </sheetView>
  </sheetViews>
  <sheetFormatPr defaultRowHeight="13.5"/>
  <sheetData>
    <row r="1" spans="1:8" ht="24.95" customHeight="1"/>
    <row r="2" spans="1:8" ht="24.95" customHeight="1"/>
    <row r="3" spans="1:8" ht="24.95" customHeight="1"/>
    <row r="4" spans="1:8" ht="24.95" customHeight="1"/>
    <row r="5" spans="1:8" ht="24.95" customHeight="1"/>
    <row r="6" spans="1:8" ht="24.95" customHeight="1"/>
    <row r="7" spans="1:8" ht="39.950000000000003" customHeight="1">
      <c r="A7" s="180" t="s">
        <v>109</v>
      </c>
      <c r="B7" s="180"/>
      <c r="C7" s="180"/>
      <c r="D7" s="180"/>
      <c r="E7" s="180"/>
      <c r="F7" s="180"/>
      <c r="G7" s="180"/>
      <c r="H7" s="180"/>
    </row>
  </sheetData>
  <mergeCells count="1">
    <mergeCell ref="A7:H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3"/>
  <sheetViews>
    <sheetView showZeros="0" view="pageBreakPreview" zoomScaleSheetLayoutView="100" workbookViewId="0">
      <selection activeCell="C18" sqref="C18"/>
    </sheetView>
  </sheetViews>
  <sheetFormatPr defaultRowHeight="24.95" customHeight="1"/>
  <cols>
    <col min="1" max="2" width="12.88671875" style="2" customWidth="1"/>
    <col min="3" max="3" width="20.77734375" style="1" customWidth="1"/>
    <col min="4" max="4" width="7.77734375" style="1" customWidth="1"/>
    <col min="5" max="6" width="15.77734375" style="1" customWidth="1"/>
    <col min="7" max="16384" width="8.88671875" style="1"/>
  </cols>
  <sheetData>
    <row r="1" spans="1:6" ht="30" customHeight="1" thickBot="1">
      <c r="A1" s="189" t="s">
        <v>137</v>
      </c>
      <c r="B1" s="189"/>
      <c r="C1" s="189"/>
      <c r="D1" s="189"/>
      <c r="E1" s="189"/>
      <c r="F1" s="189"/>
    </row>
    <row r="2" spans="1:6" ht="27.75" customHeight="1" thickBot="1">
      <c r="A2" s="190" t="s">
        <v>161</v>
      </c>
      <c r="B2" s="191"/>
      <c r="C2" s="103" t="s">
        <v>2</v>
      </c>
      <c r="D2" s="103" t="s">
        <v>3</v>
      </c>
      <c r="E2" s="103" t="s">
        <v>4</v>
      </c>
      <c r="F2" s="104" t="s">
        <v>5</v>
      </c>
    </row>
    <row r="3" spans="1:6" ht="22.5" customHeight="1" thickTop="1">
      <c r="A3" s="192" t="s">
        <v>145</v>
      </c>
      <c r="B3" s="193"/>
      <c r="C3" s="56" t="s">
        <v>76</v>
      </c>
      <c r="D3" s="56" t="s">
        <v>6</v>
      </c>
      <c r="E3" s="101">
        <f>'아스콘,레미콘집계'!B22</f>
        <v>0</v>
      </c>
      <c r="F3" s="102"/>
    </row>
    <row r="4" spans="1:6" ht="22.5" customHeight="1">
      <c r="A4" s="185"/>
      <c r="B4" s="186"/>
      <c r="C4" s="13" t="s">
        <v>162</v>
      </c>
      <c r="D4" s="13" t="s">
        <v>6</v>
      </c>
      <c r="E4" s="96">
        <f>'아스콘,레미콘집계'!F22</f>
        <v>543.25549299792033</v>
      </c>
      <c r="F4" s="29"/>
    </row>
    <row r="5" spans="1:6" ht="22.5" customHeight="1">
      <c r="A5" s="185"/>
      <c r="B5" s="186"/>
      <c r="C5" s="13" t="s">
        <v>135</v>
      </c>
      <c r="D5" s="13" t="s">
        <v>6</v>
      </c>
      <c r="E5" s="97">
        <f>'아스콘,레미콘집계'!G22</f>
        <v>169.72800000000001</v>
      </c>
      <c r="F5" s="29"/>
    </row>
    <row r="6" spans="1:6" ht="22.5" customHeight="1">
      <c r="A6" s="185" t="s">
        <v>146</v>
      </c>
      <c r="B6" s="186"/>
      <c r="C6" s="13" t="s">
        <v>8</v>
      </c>
      <c r="D6" s="13" t="s">
        <v>7</v>
      </c>
      <c r="E6" s="90">
        <f>'아스콘,레미콘집계'!B8</f>
        <v>320.28000000000003</v>
      </c>
      <c r="F6" s="29" t="s">
        <v>9</v>
      </c>
    </row>
    <row r="7" spans="1:6" ht="22.5" customHeight="1">
      <c r="A7" s="194"/>
      <c r="B7" s="195"/>
      <c r="C7" s="13" t="s">
        <v>10</v>
      </c>
      <c r="D7" s="13" t="s">
        <v>7</v>
      </c>
      <c r="E7" s="90">
        <f>'아스콘,레미콘집계'!D8</f>
        <v>0</v>
      </c>
      <c r="F7" s="29" t="s">
        <v>11</v>
      </c>
    </row>
    <row r="8" spans="1:6" ht="24.95" customHeight="1">
      <c r="A8" s="196" t="s">
        <v>206</v>
      </c>
      <c r="B8" s="197"/>
      <c r="C8" s="154" t="s">
        <v>214</v>
      </c>
      <c r="D8" s="108" t="s">
        <v>175</v>
      </c>
      <c r="E8" s="90">
        <f>관및수로관집계!Q5</f>
        <v>0</v>
      </c>
      <c r="F8" s="29"/>
    </row>
    <row r="9" spans="1:6" ht="24.95" customHeight="1">
      <c r="A9" s="196" t="s">
        <v>216</v>
      </c>
      <c r="B9" s="197"/>
      <c r="C9" s="154" t="s">
        <v>215</v>
      </c>
      <c r="D9" s="154" t="s">
        <v>141</v>
      </c>
      <c r="E9" s="90">
        <f>관및수로관집계!Q6</f>
        <v>0</v>
      </c>
      <c r="F9" s="29"/>
    </row>
    <row r="10" spans="1:6" ht="24.95" customHeight="1">
      <c r="A10" s="196" t="s">
        <v>217</v>
      </c>
      <c r="B10" s="197"/>
      <c r="C10" s="154" t="s">
        <v>209</v>
      </c>
      <c r="D10" s="154" t="s">
        <v>141</v>
      </c>
      <c r="E10" s="90">
        <f>관및수로관집계!Q7</f>
        <v>0</v>
      </c>
      <c r="F10" s="91"/>
    </row>
    <row r="11" spans="1:6" ht="24.95" customHeight="1">
      <c r="A11" s="187" t="s">
        <v>202</v>
      </c>
      <c r="B11" s="188"/>
      <c r="C11" s="100" t="s">
        <v>203</v>
      </c>
      <c r="D11" s="154" t="s">
        <v>191</v>
      </c>
      <c r="E11" s="105">
        <f>난간집계!I14</f>
        <v>889.2</v>
      </c>
      <c r="F11" s="91"/>
    </row>
    <row r="12" spans="1:6" ht="24.95" customHeight="1">
      <c r="A12" s="185" t="s">
        <v>160</v>
      </c>
      <c r="B12" s="186"/>
      <c r="C12" s="163" t="s">
        <v>218</v>
      </c>
      <c r="D12" s="163" t="s">
        <v>222</v>
      </c>
      <c r="E12" s="167">
        <f>철근집계!C16</f>
        <v>0</v>
      </c>
      <c r="F12" s="165"/>
    </row>
    <row r="13" spans="1:6" ht="24.95" customHeight="1">
      <c r="A13" s="185"/>
      <c r="B13" s="186"/>
      <c r="C13" s="163" t="s">
        <v>219</v>
      </c>
      <c r="D13" s="163" t="s">
        <v>7</v>
      </c>
      <c r="E13" s="167">
        <f>철근집계!D16</f>
        <v>0</v>
      </c>
      <c r="F13" s="165"/>
    </row>
    <row r="14" spans="1:6" ht="24.95" customHeight="1">
      <c r="A14" s="185"/>
      <c r="B14" s="186"/>
      <c r="C14" s="163" t="s">
        <v>220</v>
      </c>
      <c r="D14" s="163" t="s">
        <v>7</v>
      </c>
      <c r="E14" s="167">
        <f>철근집계!E16</f>
        <v>0.876942</v>
      </c>
      <c r="F14" s="165"/>
    </row>
    <row r="15" spans="1:6" ht="24.95" customHeight="1">
      <c r="A15" s="185"/>
      <c r="B15" s="186"/>
      <c r="C15" s="163" t="s">
        <v>221</v>
      </c>
      <c r="D15" s="163" t="s">
        <v>7</v>
      </c>
      <c r="E15" s="167">
        <f>철근집계!G16</f>
        <v>0</v>
      </c>
      <c r="F15" s="165"/>
    </row>
    <row r="16" spans="1:6" ht="24.95" customHeight="1">
      <c r="A16" s="185" t="s">
        <v>143</v>
      </c>
      <c r="B16" s="186"/>
      <c r="C16" s="170" t="s">
        <v>136</v>
      </c>
      <c r="D16" s="170" t="s">
        <v>6</v>
      </c>
      <c r="E16" s="92">
        <f>골재집계!B14</f>
        <v>1447.056</v>
      </c>
      <c r="F16" s="91"/>
    </row>
    <row r="17" spans="1:6" ht="24.95" customHeight="1">
      <c r="A17" s="185" t="s">
        <v>195</v>
      </c>
      <c r="B17" s="186"/>
      <c r="C17" s="170" t="s">
        <v>196</v>
      </c>
      <c r="D17" s="170" t="s">
        <v>6</v>
      </c>
      <c r="E17" s="92">
        <f>골재집계!C14</f>
        <v>0</v>
      </c>
      <c r="F17" s="91"/>
    </row>
    <row r="18" spans="1:6" ht="24.95" customHeight="1">
      <c r="A18" s="181" t="s">
        <v>237</v>
      </c>
      <c r="B18" s="182"/>
      <c r="C18" s="170" t="s">
        <v>238</v>
      </c>
      <c r="D18" s="170" t="s">
        <v>239</v>
      </c>
      <c r="E18" s="172">
        <f>'[1]자재집계표 (2)'!$G$14</f>
        <v>9</v>
      </c>
      <c r="F18" s="91"/>
    </row>
    <row r="19" spans="1:6" ht="24.95" customHeight="1">
      <c r="A19" s="181" t="s">
        <v>237</v>
      </c>
      <c r="B19" s="182"/>
      <c r="C19" s="170" t="s">
        <v>240</v>
      </c>
      <c r="D19" s="170" t="s">
        <v>239</v>
      </c>
      <c r="E19" s="172">
        <f>'[1]자재집계표 (2)'!$G$15</f>
        <v>1</v>
      </c>
      <c r="F19" s="91"/>
    </row>
    <row r="20" spans="1:6" ht="24.95" customHeight="1">
      <c r="A20" s="181" t="s">
        <v>237</v>
      </c>
      <c r="B20" s="182"/>
      <c r="C20" s="170" t="s">
        <v>241</v>
      </c>
      <c r="D20" s="170" t="s">
        <v>239</v>
      </c>
      <c r="E20" s="172">
        <f>'[1]자재집계표 (2)'!$G$17</f>
        <v>1</v>
      </c>
      <c r="F20" s="91"/>
    </row>
    <row r="21" spans="1:6" ht="24.95" customHeight="1">
      <c r="A21" s="181" t="s">
        <v>237</v>
      </c>
      <c r="B21" s="182"/>
      <c r="C21" s="170" t="s">
        <v>242</v>
      </c>
      <c r="D21" s="170" t="s">
        <v>239</v>
      </c>
      <c r="E21" s="172">
        <f>'[1]자재집계표 (2)'!$G$18</f>
        <v>11</v>
      </c>
      <c r="F21" s="91"/>
    </row>
    <row r="22" spans="1:6" ht="24.95" customHeight="1">
      <c r="A22" s="181" t="s">
        <v>243</v>
      </c>
      <c r="B22" s="182"/>
      <c r="C22" s="170" t="s">
        <v>245</v>
      </c>
      <c r="D22" s="170" t="s">
        <v>239</v>
      </c>
      <c r="E22" s="172">
        <f>'[1]자재집계표 (2)'!$G$19</f>
        <v>11</v>
      </c>
      <c r="F22" s="91"/>
    </row>
    <row r="23" spans="1:6" ht="24.95" customHeight="1" thickBot="1">
      <c r="A23" s="183" t="s">
        <v>244</v>
      </c>
      <c r="B23" s="184"/>
      <c r="C23" s="171" t="s">
        <v>246</v>
      </c>
      <c r="D23" s="171" t="s">
        <v>239</v>
      </c>
      <c r="E23" s="94">
        <f>'[1]자재집계표 (2)'!$G$20</f>
        <v>40.333333333333336</v>
      </c>
      <c r="F23" s="95"/>
    </row>
  </sheetData>
  <mergeCells count="17">
    <mergeCell ref="A1:F1"/>
    <mergeCell ref="A2:B2"/>
    <mergeCell ref="A3:B5"/>
    <mergeCell ref="A6:B7"/>
    <mergeCell ref="A10:B10"/>
    <mergeCell ref="A9:B9"/>
    <mergeCell ref="A8:B8"/>
    <mergeCell ref="A22:B22"/>
    <mergeCell ref="A23:B23"/>
    <mergeCell ref="A17:B17"/>
    <mergeCell ref="A16:B16"/>
    <mergeCell ref="A11:B11"/>
    <mergeCell ref="A12:B15"/>
    <mergeCell ref="A18:B18"/>
    <mergeCell ref="A19:B19"/>
    <mergeCell ref="A20:B20"/>
    <mergeCell ref="A21:B21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96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5"/>
  <sheetViews>
    <sheetView showZeros="0" view="pageBreakPreview" zoomScaleSheetLayoutView="100" workbookViewId="0">
      <selection activeCell="D13" sqref="D13"/>
    </sheetView>
  </sheetViews>
  <sheetFormatPr defaultRowHeight="30" customHeight="1"/>
  <cols>
    <col min="1" max="1" width="17.5546875" style="2" bestFit="1" customWidth="1"/>
    <col min="2" max="2" width="16.77734375" style="1" customWidth="1"/>
    <col min="3" max="3" width="10.77734375" style="1" customWidth="1"/>
    <col min="4" max="4" width="15.77734375" style="1" customWidth="1"/>
    <col min="5" max="5" width="17.77734375" style="1" customWidth="1"/>
    <col min="6" max="16384" width="8.88671875" style="1"/>
  </cols>
  <sheetData>
    <row r="1" spans="1:5" ht="30" customHeight="1" thickBot="1">
      <c r="A1" s="143" t="s">
        <v>134</v>
      </c>
      <c r="B1" s="144"/>
      <c r="C1" s="144"/>
      <c r="D1" s="144"/>
      <c r="E1" s="144"/>
    </row>
    <row r="2" spans="1:5" ht="24" customHeight="1">
      <c r="A2" s="115" t="s">
        <v>12</v>
      </c>
      <c r="B2" s="114" t="s">
        <v>13</v>
      </c>
      <c r="C2" s="114" t="s">
        <v>14</v>
      </c>
      <c r="D2" s="114" t="s">
        <v>15</v>
      </c>
      <c r="E2" s="112" t="s">
        <v>16</v>
      </c>
    </row>
    <row r="3" spans="1:5" ht="24" customHeight="1">
      <c r="A3" s="107" t="s">
        <v>17</v>
      </c>
      <c r="B3" s="108"/>
      <c r="C3" s="108"/>
      <c r="D3" s="89"/>
      <c r="E3" s="113"/>
    </row>
    <row r="4" spans="1:5" ht="24" customHeight="1">
      <c r="A4" s="198" t="s">
        <v>144</v>
      </c>
      <c r="B4" s="108" t="s">
        <v>18</v>
      </c>
      <c r="C4" s="108" t="s">
        <v>19</v>
      </c>
      <c r="D4" s="90">
        <f>'아스콘,레미콘집계'!F8</f>
        <v>5.0999999999999996</v>
      </c>
      <c r="E4" s="113"/>
    </row>
    <row r="5" spans="1:5" ht="24" customHeight="1">
      <c r="A5" s="198"/>
      <c r="B5" s="108" t="s">
        <v>20</v>
      </c>
      <c r="C5" s="108" t="s">
        <v>19</v>
      </c>
      <c r="D5" s="90">
        <f>'아스콘,레미콘집계'!G8</f>
        <v>0</v>
      </c>
      <c r="E5" s="113"/>
    </row>
    <row r="6" spans="1:5" ht="24" customHeight="1">
      <c r="A6" s="199" t="s">
        <v>160</v>
      </c>
      <c r="B6" s="108" t="s">
        <v>51</v>
      </c>
      <c r="C6" s="108" t="s">
        <v>61</v>
      </c>
      <c r="D6" s="142">
        <f>철근집계!C16</f>
        <v>0</v>
      </c>
      <c r="E6" s="91"/>
    </row>
    <row r="7" spans="1:5" ht="24" customHeight="1">
      <c r="A7" s="199"/>
      <c r="B7" s="145" t="s">
        <v>177</v>
      </c>
      <c r="C7" s="145" t="s">
        <v>7</v>
      </c>
      <c r="D7" s="142">
        <f>철근집계!D16</f>
        <v>0</v>
      </c>
      <c r="E7" s="91"/>
    </row>
    <row r="8" spans="1:5" ht="24" customHeight="1">
      <c r="A8" s="199"/>
      <c r="B8" s="121" t="s">
        <v>53</v>
      </c>
      <c r="C8" s="108" t="s">
        <v>61</v>
      </c>
      <c r="D8" s="142">
        <f>철근집계!E16</f>
        <v>0.876942</v>
      </c>
      <c r="E8" s="91"/>
    </row>
    <row r="9" spans="1:5" ht="24" customHeight="1">
      <c r="A9" s="168" t="s">
        <v>232</v>
      </c>
      <c r="B9" s="169" t="s">
        <v>233</v>
      </c>
      <c r="C9" s="169" t="s">
        <v>234</v>
      </c>
      <c r="D9" s="92">
        <f>관및수로관집계!K3</f>
        <v>344.02</v>
      </c>
      <c r="E9" s="91"/>
    </row>
    <row r="10" spans="1:5" ht="24" customHeight="1">
      <c r="A10" s="168"/>
      <c r="B10" s="169" t="s">
        <v>235</v>
      </c>
      <c r="C10" s="169" t="s">
        <v>234</v>
      </c>
      <c r="D10" s="92">
        <f>관및수로관집계!K4</f>
        <v>158.20799999999997</v>
      </c>
      <c r="E10" s="91"/>
    </row>
    <row r="11" spans="1:5" ht="24" customHeight="1">
      <c r="A11" s="111" t="s">
        <v>156</v>
      </c>
      <c r="B11" s="108"/>
      <c r="C11" s="108" t="s">
        <v>6</v>
      </c>
      <c r="D11" s="141">
        <f>골재집계!F14</f>
        <v>111.24540415999999</v>
      </c>
      <c r="E11" s="91"/>
    </row>
    <row r="12" spans="1:5" ht="24" customHeight="1">
      <c r="A12" s="111" t="s">
        <v>155</v>
      </c>
      <c r="B12" s="108"/>
      <c r="C12" s="108" t="s">
        <v>157</v>
      </c>
      <c r="D12" s="92">
        <f>'골재집계표(1)'!D14</f>
        <v>0</v>
      </c>
      <c r="E12" s="91"/>
    </row>
    <row r="13" spans="1:5" ht="30" customHeight="1">
      <c r="A13" s="111" t="s">
        <v>143</v>
      </c>
      <c r="B13" s="108" t="s">
        <v>136</v>
      </c>
      <c r="C13" s="108" t="s">
        <v>6</v>
      </c>
      <c r="D13" s="92">
        <f>골재집계!B14</f>
        <v>1447.056</v>
      </c>
      <c r="E13" s="91"/>
    </row>
    <row r="14" spans="1:5" ht="30" customHeight="1">
      <c r="A14" s="164" t="s">
        <v>195</v>
      </c>
      <c r="B14" s="154" t="s">
        <v>196</v>
      </c>
      <c r="C14" s="154" t="s">
        <v>197</v>
      </c>
      <c r="D14" s="92">
        <f>골재집계!C14</f>
        <v>0</v>
      </c>
      <c r="E14" s="91"/>
    </row>
    <row r="15" spans="1:5" ht="30" hidden="1" customHeight="1">
      <c r="A15" s="199" t="s">
        <v>201</v>
      </c>
      <c r="B15" s="154" t="s">
        <v>188</v>
      </c>
      <c r="C15" s="154" t="s">
        <v>176</v>
      </c>
      <c r="D15" s="92">
        <f>관및수로관집계!K8</f>
        <v>0</v>
      </c>
      <c r="E15" s="91"/>
    </row>
    <row r="16" spans="1:5" ht="30" hidden="1" customHeight="1">
      <c r="A16" s="199"/>
      <c r="B16" s="154" t="s">
        <v>189</v>
      </c>
      <c r="C16" s="154" t="s">
        <v>176</v>
      </c>
      <c r="D16" s="92">
        <f>관및수로관집계!K9</f>
        <v>0</v>
      </c>
      <c r="E16" s="91"/>
    </row>
    <row r="17" spans="1:5" ht="30" hidden="1" customHeight="1">
      <c r="A17" s="199"/>
      <c r="B17" s="154" t="s">
        <v>190</v>
      </c>
      <c r="C17" s="154" t="s">
        <v>176</v>
      </c>
      <c r="D17" s="92">
        <f>관및수로관집계!K10</f>
        <v>0</v>
      </c>
      <c r="E17" s="91"/>
    </row>
    <row r="18" spans="1:5" ht="30" customHeight="1">
      <c r="A18" s="201" t="s">
        <v>200</v>
      </c>
      <c r="B18" s="154" t="s">
        <v>204</v>
      </c>
      <c r="C18" s="147" t="s">
        <v>176</v>
      </c>
      <c r="D18" s="92">
        <f>난간집계!B14</f>
        <v>46</v>
      </c>
      <c r="E18" s="91"/>
    </row>
    <row r="19" spans="1:5" ht="30" hidden="1" customHeight="1">
      <c r="A19" s="202"/>
      <c r="B19" s="154" t="s">
        <v>198</v>
      </c>
      <c r="C19" s="108" t="s">
        <v>176</v>
      </c>
      <c r="D19" s="92">
        <f>D16</f>
        <v>0</v>
      </c>
      <c r="E19" s="91"/>
    </row>
    <row r="20" spans="1:5" ht="30" hidden="1" customHeight="1">
      <c r="A20" s="203"/>
      <c r="B20" s="154" t="s">
        <v>199</v>
      </c>
      <c r="C20" s="108" t="s">
        <v>176</v>
      </c>
      <c r="D20" s="92">
        <f>난간집계!C14</f>
        <v>0</v>
      </c>
      <c r="E20" s="91"/>
    </row>
    <row r="21" spans="1:5" ht="30" customHeight="1">
      <c r="A21" s="200" t="s">
        <v>226</v>
      </c>
      <c r="B21" s="166" t="s">
        <v>227</v>
      </c>
      <c r="C21" s="108" t="s">
        <v>176</v>
      </c>
      <c r="D21" s="92">
        <f>난간집계!D14</f>
        <v>132.87</v>
      </c>
      <c r="E21" s="91"/>
    </row>
    <row r="22" spans="1:5" ht="30" customHeight="1">
      <c r="A22" s="200"/>
      <c r="B22" s="166" t="s">
        <v>228</v>
      </c>
      <c r="C22" s="108" t="s">
        <v>176</v>
      </c>
      <c r="D22" s="92">
        <f>난간집계!E14</f>
        <v>11</v>
      </c>
      <c r="E22" s="91"/>
    </row>
    <row r="23" spans="1:5" ht="30" customHeight="1">
      <c r="A23" s="200"/>
      <c r="B23" s="108"/>
      <c r="C23" s="108" t="s">
        <v>176</v>
      </c>
      <c r="D23" s="92">
        <f>난간집계!F14</f>
        <v>0</v>
      </c>
      <c r="E23" s="91"/>
    </row>
    <row r="24" spans="1:5" ht="30" customHeight="1">
      <c r="A24" s="162"/>
      <c r="B24" s="108"/>
      <c r="C24" s="108"/>
      <c r="D24" s="92"/>
      <c r="E24" s="91"/>
    </row>
    <row r="25" spans="1:5" ht="30" customHeight="1" thickBot="1">
      <c r="A25" s="93"/>
      <c r="B25" s="110"/>
      <c r="C25" s="110"/>
      <c r="D25" s="94"/>
      <c r="E25" s="95"/>
    </row>
  </sheetData>
  <mergeCells count="5">
    <mergeCell ref="A4:A5"/>
    <mergeCell ref="A6:A8"/>
    <mergeCell ref="A21:A23"/>
    <mergeCell ref="A18:A20"/>
    <mergeCell ref="A15:A1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2"/>
  <sheetViews>
    <sheetView showZeros="0" view="pageBreakPreview" zoomScaleSheetLayoutView="100" workbookViewId="0">
      <selection activeCell="F16" sqref="F16"/>
    </sheetView>
  </sheetViews>
  <sheetFormatPr defaultRowHeight="13.5"/>
  <cols>
    <col min="1" max="1" width="11.33203125" style="4" customWidth="1"/>
    <col min="2" max="9" width="11.44140625" style="4" customWidth="1"/>
    <col min="10" max="10" width="11.33203125" style="4" customWidth="1"/>
    <col min="11" max="16384" width="8.88671875" style="4"/>
  </cols>
  <sheetData>
    <row r="1" spans="1:11" s="3" customFormat="1" ht="30" customHeight="1" thickBot="1">
      <c r="A1" s="206" t="s">
        <v>99</v>
      </c>
      <c r="B1" s="206"/>
      <c r="C1" s="206"/>
      <c r="D1" s="206"/>
      <c r="E1" s="206"/>
      <c r="F1" s="206"/>
      <c r="G1" s="206"/>
      <c r="H1" s="206"/>
      <c r="I1" s="206"/>
      <c r="J1" s="206"/>
      <c r="K1" s="9"/>
    </row>
    <row r="2" spans="1:11" ht="20.100000000000001" customHeight="1">
      <c r="A2" s="205" t="s">
        <v>63</v>
      </c>
      <c r="B2" s="212" t="s">
        <v>64</v>
      </c>
      <c r="C2" s="212"/>
      <c r="D2" s="212"/>
      <c r="E2" s="212"/>
      <c r="F2" s="212" t="s">
        <v>65</v>
      </c>
      <c r="G2" s="212"/>
      <c r="H2" s="212"/>
      <c r="I2" s="212"/>
      <c r="J2" s="207" t="s">
        <v>66</v>
      </c>
    </row>
    <row r="3" spans="1:11" ht="20.100000000000001" customHeight="1">
      <c r="A3" s="181"/>
      <c r="B3" s="217" t="s">
        <v>67</v>
      </c>
      <c r="C3" s="217"/>
      <c r="D3" s="217" t="s">
        <v>68</v>
      </c>
      <c r="E3" s="182"/>
      <c r="F3" s="182" t="s">
        <v>69</v>
      </c>
      <c r="G3" s="182" t="s">
        <v>168</v>
      </c>
      <c r="H3" s="217"/>
      <c r="I3" s="182"/>
      <c r="J3" s="208"/>
    </row>
    <row r="4" spans="1:11" ht="20.100000000000001" customHeight="1">
      <c r="A4" s="181"/>
      <c r="B4" s="217"/>
      <c r="C4" s="217"/>
      <c r="D4" s="182"/>
      <c r="E4" s="182"/>
      <c r="F4" s="182"/>
      <c r="G4" s="182"/>
      <c r="H4" s="182"/>
      <c r="I4" s="182"/>
      <c r="J4" s="208"/>
    </row>
    <row r="5" spans="1:11" ht="20.100000000000001" customHeight="1">
      <c r="A5" s="28" t="s">
        <v>95</v>
      </c>
      <c r="B5" s="204">
        <f>[2]자재집계표!$G$5</f>
        <v>314</v>
      </c>
      <c r="C5" s="204"/>
      <c r="D5" s="204"/>
      <c r="E5" s="204"/>
      <c r="F5" s="116">
        <f>[2]자재집계표!$G$6</f>
        <v>5</v>
      </c>
      <c r="G5" s="116"/>
      <c r="H5" s="116"/>
      <c r="I5" s="116"/>
      <c r="J5" s="29"/>
    </row>
    <row r="6" spans="1:11" ht="20.100000000000001" customHeight="1">
      <c r="A6" s="28" t="s">
        <v>82</v>
      </c>
      <c r="B6" s="204">
        <f>SUM(B5:C5)</f>
        <v>314</v>
      </c>
      <c r="C6" s="204"/>
      <c r="D6" s="204">
        <f>SUM(D5:E5)</f>
        <v>0</v>
      </c>
      <c r="E6" s="204"/>
      <c r="F6" s="116">
        <f>SUM(F5)</f>
        <v>5</v>
      </c>
      <c r="G6" s="116">
        <f>SUM(G5)</f>
        <v>0</v>
      </c>
      <c r="H6" s="116"/>
      <c r="I6" s="116"/>
      <c r="J6" s="29"/>
    </row>
    <row r="7" spans="1:11" ht="20.100000000000001" customHeight="1">
      <c r="A7" s="28" t="s">
        <v>83</v>
      </c>
      <c r="B7" s="215" t="s">
        <v>152</v>
      </c>
      <c r="C7" s="216"/>
      <c r="D7" s="215" t="s">
        <v>152</v>
      </c>
      <c r="E7" s="216"/>
      <c r="F7" s="26" t="s">
        <v>152</v>
      </c>
      <c r="G7" s="26" t="s">
        <v>169</v>
      </c>
      <c r="H7" s="26"/>
      <c r="I7" s="116"/>
      <c r="J7" s="29"/>
    </row>
    <row r="8" spans="1:11" ht="20.100000000000001" customHeight="1" thickBot="1">
      <c r="A8" s="35" t="s">
        <v>23</v>
      </c>
      <c r="B8" s="213">
        <f>B6*1.02</f>
        <v>320.28000000000003</v>
      </c>
      <c r="C8" s="214"/>
      <c r="D8" s="213">
        <f>D6*1.02</f>
        <v>0</v>
      </c>
      <c r="E8" s="214"/>
      <c r="F8" s="27">
        <f>F6*1.02</f>
        <v>5.0999999999999996</v>
      </c>
      <c r="G8" s="27">
        <f>G6*1.02</f>
        <v>0</v>
      </c>
      <c r="H8" s="27"/>
      <c r="I8" s="27"/>
      <c r="J8" s="36"/>
    </row>
    <row r="10" spans="1:11" s="3" customFormat="1" ht="30" customHeight="1" thickBot="1">
      <c r="A10" s="206" t="s">
        <v>100</v>
      </c>
      <c r="B10" s="206"/>
      <c r="C10" s="206"/>
      <c r="D10" s="206"/>
      <c r="E10" s="206"/>
      <c r="F10" s="206"/>
      <c r="G10" s="206"/>
      <c r="H10" s="206"/>
      <c r="I10" s="206"/>
      <c r="J10" s="206"/>
      <c r="K10" s="9"/>
    </row>
    <row r="11" spans="1:11" ht="20.100000000000001" customHeight="1">
      <c r="A11" s="205" t="s">
        <v>71</v>
      </c>
      <c r="B11" s="212" t="s">
        <v>72</v>
      </c>
      <c r="C11" s="212"/>
      <c r="D11" s="212"/>
      <c r="E11" s="212"/>
      <c r="F11" s="212"/>
      <c r="G11" s="212"/>
      <c r="H11" s="212"/>
      <c r="I11" s="212"/>
      <c r="J11" s="207" t="s">
        <v>73</v>
      </c>
    </row>
    <row r="12" spans="1:11" ht="20.100000000000001" customHeight="1">
      <c r="A12" s="181"/>
      <c r="B12" s="182" t="s">
        <v>74</v>
      </c>
      <c r="C12" s="182"/>
      <c r="D12" s="182"/>
      <c r="E12" s="182"/>
      <c r="F12" s="209" t="s">
        <v>75</v>
      </c>
      <c r="G12" s="210"/>
      <c r="H12" s="211"/>
      <c r="I12" s="182"/>
      <c r="J12" s="208"/>
    </row>
    <row r="13" spans="1:11" ht="20.100000000000001" customHeight="1">
      <c r="A13" s="181"/>
      <c r="B13" s="13" t="s">
        <v>76</v>
      </c>
      <c r="C13" s="13" t="s">
        <v>77</v>
      </c>
      <c r="D13" s="13" t="s">
        <v>78</v>
      </c>
      <c r="E13" s="13" t="s">
        <v>79</v>
      </c>
      <c r="F13" s="13" t="s">
        <v>78</v>
      </c>
      <c r="G13" s="13" t="s">
        <v>79</v>
      </c>
      <c r="H13" s="13" t="s">
        <v>80</v>
      </c>
      <c r="I13" s="13" t="s">
        <v>81</v>
      </c>
      <c r="J13" s="208"/>
    </row>
    <row r="14" spans="1:11" ht="20.100000000000001" customHeight="1">
      <c r="A14" s="28" t="s">
        <v>154</v>
      </c>
      <c r="B14" s="18"/>
      <c r="C14" s="18"/>
      <c r="D14" s="19"/>
      <c r="E14" s="19"/>
      <c r="F14" s="19">
        <f>'[1]자재집계표 (2)'!$G$5</f>
        <v>4.4854245077648907</v>
      </c>
      <c r="G14" s="19"/>
      <c r="H14" s="18"/>
      <c r="I14" s="18"/>
      <c r="J14" s="29"/>
    </row>
    <row r="15" spans="1:11" ht="20.100000000000001" customHeight="1">
      <c r="A15" s="153" t="s">
        <v>194</v>
      </c>
      <c r="B15" s="18"/>
      <c r="C15" s="18"/>
      <c r="D15" s="19"/>
      <c r="E15" s="19"/>
      <c r="F15" s="19"/>
      <c r="G15" s="19">
        <f>[3]구조물수량집계!$G$4</f>
        <v>166.4</v>
      </c>
      <c r="H15" s="18"/>
      <c r="I15" s="18"/>
      <c r="J15" s="155"/>
    </row>
    <row r="16" spans="1:11" ht="20.100000000000001" customHeight="1">
      <c r="A16" s="146" t="s">
        <v>131</v>
      </c>
      <c r="B16" s="18"/>
      <c r="C16" s="18"/>
      <c r="D16" s="19"/>
      <c r="E16" s="19"/>
      <c r="F16" s="19">
        <f>[2]자재집계표!$G$9</f>
        <v>528.11800000000005</v>
      </c>
      <c r="G16" s="19"/>
      <c r="H16" s="18"/>
      <c r="I16" s="18"/>
      <c r="J16" s="29"/>
    </row>
    <row r="17" spans="1:10" ht="20.100000000000001" customHeight="1">
      <c r="A17" s="146" t="s">
        <v>132</v>
      </c>
      <c r="B17" s="19"/>
      <c r="C17" s="18"/>
      <c r="D17" s="19"/>
      <c r="E17" s="18"/>
      <c r="F17" s="19"/>
      <c r="G17" s="19"/>
      <c r="H17" s="18"/>
      <c r="I17" s="18"/>
      <c r="J17" s="29"/>
    </row>
    <row r="18" spans="1:10" ht="20.100000000000001" customHeight="1">
      <c r="A18" s="28">
        <f>철근집계!A9</f>
        <v>0</v>
      </c>
      <c r="B18" s="18"/>
      <c r="C18" s="18"/>
      <c r="D18" s="18"/>
      <c r="E18" s="18"/>
      <c r="F18" s="19"/>
      <c r="G18" s="19"/>
      <c r="H18" s="18"/>
      <c r="I18" s="18"/>
      <c r="J18" s="29"/>
    </row>
    <row r="19" spans="1:10" ht="20.100000000000001" customHeight="1">
      <c r="A19" s="28">
        <f>철근집계!A10</f>
        <v>0</v>
      </c>
      <c r="B19" s="18"/>
      <c r="C19" s="18"/>
      <c r="D19" s="18"/>
      <c r="E19" s="18"/>
      <c r="F19" s="18"/>
      <c r="G19" s="19"/>
      <c r="H19" s="18"/>
      <c r="I19" s="18"/>
      <c r="J19" s="29"/>
    </row>
    <row r="20" spans="1:10" ht="20.100000000000001" customHeight="1">
      <c r="A20" s="28" t="s">
        <v>82</v>
      </c>
      <c r="B20" s="19">
        <f t="shared" ref="B20:I20" si="0">SUM(B14:B19)</f>
        <v>0</v>
      </c>
      <c r="C20" s="19">
        <f t="shared" si="0"/>
        <v>0</v>
      </c>
      <c r="D20" s="19">
        <f t="shared" si="0"/>
        <v>0</v>
      </c>
      <c r="E20" s="19">
        <f t="shared" si="0"/>
        <v>0</v>
      </c>
      <c r="F20" s="19">
        <f>SUM(F14:F19)</f>
        <v>532.603424507765</v>
      </c>
      <c r="G20" s="19">
        <f>SUM(G14:G19)</f>
        <v>166.4</v>
      </c>
      <c r="H20" s="19">
        <f t="shared" si="0"/>
        <v>0</v>
      </c>
      <c r="I20" s="19">
        <f t="shared" si="0"/>
        <v>0</v>
      </c>
      <c r="J20" s="29"/>
    </row>
    <row r="21" spans="1:10" ht="20.100000000000001" customHeight="1">
      <c r="A21" s="28" t="s">
        <v>83</v>
      </c>
      <c r="B21" s="15">
        <v>0.01</v>
      </c>
      <c r="C21" s="15">
        <v>0.01</v>
      </c>
      <c r="D21" s="15">
        <v>0.01</v>
      </c>
      <c r="E21" s="15">
        <v>0.01</v>
      </c>
      <c r="F21" s="15">
        <v>0.02</v>
      </c>
      <c r="G21" s="15">
        <v>0.02</v>
      </c>
      <c r="H21" s="15">
        <v>0.02</v>
      </c>
      <c r="I21" s="15">
        <v>0.02</v>
      </c>
      <c r="J21" s="29"/>
    </row>
    <row r="22" spans="1:10" ht="20.100000000000001" customHeight="1" thickBot="1">
      <c r="A22" s="35" t="s">
        <v>70</v>
      </c>
      <c r="B22" s="27">
        <f>ROUND(B20*1.01,0)</f>
        <v>0</v>
      </c>
      <c r="C22" s="39">
        <f>C20*1.01</f>
        <v>0</v>
      </c>
      <c r="D22" s="27">
        <f>ROUNDUP(D20*1.01,0)</f>
        <v>0</v>
      </c>
      <c r="E22" s="39">
        <f>E20*1.01</f>
        <v>0</v>
      </c>
      <c r="F22" s="48">
        <f>F20*1.02</f>
        <v>543.25549299792033</v>
      </c>
      <c r="G22" s="27">
        <f>G20*1.02</f>
        <v>169.72800000000001</v>
      </c>
      <c r="H22" s="39">
        <f>H20*1.02</f>
        <v>0</v>
      </c>
      <c r="I22" s="39">
        <f>I20*1.02</f>
        <v>0</v>
      </c>
      <c r="J22" s="40"/>
    </row>
  </sheetData>
  <mergeCells count="26">
    <mergeCell ref="A1:J1"/>
    <mergeCell ref="J2:J4"/>
    <mergeCell ref="A2:A4"/>
    <mergeCell ref="B2:E2"/>
    <mergeCell ref="B3:C4"/>
    <mergeCell ref="D3:E4"/>
    <mergeCell ref="F3:F4"/>
    <mergeCell ref="G3:G4"/>
    <mergeCell ref="F2:G2"/>
    <mergeCell ref="H2:I2"/>
    <mergeCell ref="H3:H4"/>
    <mergeCell ref="I3:I4"/>
    <mergeCell ref="B6:C6"/>
    <mergeCell ref="D6:E6"/>
    <mergeCell ref="B5:C5"/>
    <mergeCell ref="D5:E5"/>
    <mergeCell ref="A11:A13"/>
    <mergeCell ref="A10:J10"/>
    <mergeCell ref="J11:J13"/>
    <mergeCell ref="F12:I12"/>
    <mergeCell ref="B11:I11"/>
    <mergeCell ref="B12:E12"/>
    <mergeCell ref="B8:C8"/>
    <mergeCell ref="B7:C7"/>
    <mergeCell ref="D8:E8"/>
    <mergeCell ref="D7:E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K36"/>
  <sheetViews>
    <sheetView showZeros="0" view="pageBreakPreview" zoomScaleSheetLayoutView="100" workbookViewId="0">
      <selection activeCell="E6" sqref="E6"/>
    </sheetView>
  </sheetViews>
  <sheetFormatPr defaultRowHeight="12"/>
  <cols>
    <col min="1" max="1" width="11.77734375" style="6" customWidth="1"/>
    <col min="2" max="10" width="9.77734375" style="6" customWidth="1"/>
    <col min="11" max="11" width="10.77734375" style="6" customWidth="1"/>
    <col min="12" max="16384" width="8.88671875" style="6"/>
  </cols>
  <sheetData>
    <row r="1" spans="1:11" s="5" customFormat="1" ht="30" customHeight="1" thickBot="1">
      <c r="A1" s="218" t="s">
        <v>98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24.95" customHeight="1">
      <c r="A2" s="221" t="s">
        <v>47</v>
      </c>
      <c r="B2" s="34" t="s">
        <v>48</v>
      </c>
      <c r="C2" s="34"/>
      <c r="D2" s="34"/>
      <c r="E2" s="34"/>
      <c r="F2" s="34"/>
      <c r="G2" s="34"/>
      <c r="H2" s="34"/>
      <c r="I2" s="34"/>
      <c r="J2" s="34"/>
      <c r="K2" s="207" t="s">
        <v>1</v>
      </c>
    </row>
    <row r="3" spans="1:11" ht="24.95" customHeight="1">
      <c r="A3" s="222"/>
      <c r="B3" s="14" t="s">
        <v>49</v>
      </c>
      <c r="C3" s="14"/>
      <c r="D3" s="14"/>
      <c r="E3" s="14"/>
      <c r="F3" s="14"/>
      <c r="G3" s="14"/>
      <c r="H3" s="14"/>
      <c r="I3" s="14"/>
      <c r="J3" s="14"/>
      <c r="K3" s="208"/>
    </row>
    <row r="4" spans="1:11" ht="24.95" customHeight="1">
      <c r="A4" s="222"/>
      <c r="B4" s="13" t="s">
        <v>50</v>
      </c>
      <c r="C4" s="13" t="s">
        <v>51</v>
      </c>
      <c r="D4" s="13" t="s">
        <v>52</v>
      </c>
      <c r="E4" s="13" t="s">
        <v>53</v>
      </c>
      <c r="F4" s="13" t="s">
        <v>54</v>
      </c>
      <c r="G4" s="13" t="s">
        <v>55</v>
      </c>
      <c r="H4" s="13" t="s">
        <v>56</v>
      </c>
      <c r="I4" s="13" t="s">
        <v>57</v>
      </c>
      <c r="J4" s="13" t="s">
        <v>23</v>
      </c>
      <c r="K4" s="208"/>
    </row>
    <row r="5" spans="1:11" ht="24.95" customHeight="1">
      <c r="A5" s="107" t="s">
        <v>166</v>
      </c>
      <c r="B5" s="20"/>
      <c r="C5" s="20"/>
      <c r="D5" s="20"/>
      <c r="E5" s="20"/>
      <c r="F5" s="20"/>
      <c r="G5" s="20"/>
      <c r="H5" s="20"/>
      <c r="I5" s="20"/>
      <c r="J5" s="20"/>
      <c r="K5" s="29"/>
    </row>
    <row r="6" spans="1:11" ht="24.95" customHeight="1">
      <c r="A6" s="146" t="s">
        <v>131</v>
      </c>
      <c r="B6" s="20"/>
      <c r="C6" s="20"/>
      <c r="D6" s="20"/>
      <c r="E6" s="20">
        <f>[2]자재집계표!$G$12</f>
        <v>0.85139999999999993</v>
      </c>
      <c r="F6" s="20"/>
      <c r="G6" s="20"/>
      <c r="H6" s="20"/>
      <c r="I6" s="20"/>
      <c r="J6" s="20"/>
      <c r="K6" s="29"/>
    </row>
    <row r="7" spans="1:11" ht="24.95" customHeight="1">
      <c r="A7" s="146" t="s">
        <v>132</v>
      </c>
      <c r="B7" s="20"/>
      <c r="C7" s="20"/>
      <c r="D7" s="20"/>
      <c r="E7" s="20"/>
      <c r="F7" s="20"/>
      <c r="G7" s="20"/>
      <c r="H7" s="20"/>
      <c r="I7" s="20"/>
      <c r="J7" s="20"/>
      <c r="K7" s="29"/>
    </row>
    <row r="8" spans="1:11" ht="24.95" customHeight="1">
      <c r="A8" s="28"/>
      <c r="B8" s="20"/>
      <c r="C8" s="20"/>
      <c r="D8" s="20"/>
      <c r="E8" s="20"/>
      <c r="F8" s="20"/>
      <c r="G8" s="20"/>
      <c r="H8" s="20"/>
      <c r="I8" s="20"/>
      <c r="J8" s="20"/>
      <c r="K8" s="29"/>
    </row>
    <row r="9" spans="1:11" ht="24.95" customHeight="1">
      <c r="A9" s="28"/>
      <c r="B9" s="20"/>
      <c r="C9" s="20"/>
      <c r="D9" s="20"/>
      <c r="E9" s="20"/>
      <c r="F9" s="20"/>
      <c r="G9" s="20"/>
      <c r="H9" s="20"/>
      <c r="I9" s="20"/>
      <c r="J9" s="20"/>
      <c r="K9" s="29"/>
    </row>
    <row r="10" spans="1:11" ht="24.95" customHeight="1">
      <c r="A10" s="28">
        <f>골재집계!A10</f>
        <v>0</v>
      </c>
      <c r="B10" s="20"/>
      <c r="C10" s="20"/>
      <c r="D10" s="20"/>
      <c r="E10" s="20"/>
      <c r="F10" s="20"/>
      <c r="G10" s="20"/>
      <c r="H10" s="20"/>
      <c r="I10" s="20"/>
      <c r="J10" s="20">
        <f>SUM(C10:I10)</f>
        <v>0</v>
      </c>
      <c r="K10" s="29"/>
    </row>
    <row r="11" spans="1:11" ht="24.95" customHeight="1">
      <c r="A11" s="28"/>
      <c r="B11" s="20"/>
      <c r="C11" s="20"/>
      <c r="D11" s="20"/>
      <c r="E11" s="20"/>
      <c r="F11" s="20"/>
      <c r="G11" s="20"/>
      <c r="H11" s="20"/>
      <c r="I11" s="20"/>
      <c r="J11" s="20"/>
      <c r="K11" s="29"/>
    </row>
    <row r="12" spans="1:11" ht="24.95" customHeight="1">
      <c r="A12" s="28"/>
      <c r="B12" s="20"/>
      <c r="C12" s="20"/>
      <c r="D12" s="20"/>
      <c r="E12" s="20"/>
      <c r="F12" s="20"/>
      <c r="G12" s="20"/>
      <c r="H12" s="20"/>
      <c r="I12" s="20"/>
      <c r="J12" s="20"/>
      <c r="K12" s="29"/>
    </row>
    <row r="13" spans="1:11" ht="24.95" customHeight="1">
      <c r="A13" s="28"/>
      <c r="B13" s="20"/>
      <c r="C13" s="20"/>
      <c r="D13" s="20"/>
      <c r="E13" s="20"/>
      <c r="F13" s="20"/>
      <c r="G13" s="20"/>
      <c r="H13" s="20"/>
      <c r="I13" s="20"/>
      <c r="J13" s="20">
        <f>SUM(B13:I13)</f>
        <v>0</v>
      </c>
      <c r="K13" s="29"/>
    </row>
    <row r="14" spans="1:11" ht="24.95" customHeight="1">
      <c r="A14" s="28" t="s">
        <v>58</v>
      </c>
      <c r="B14" s="20">
        <f t="shared" ref="B14:I14" si="0">SUM(B5:B13)</f>
        <v>0</v>
      </c>
      <c r="C14" s="20">
        <f>SUM(C5:C13)</f>
        <v>0</v>
      </c>
      <c r="D14" s="20">
        <f>SUM(D5:D13)</f>
        <v>0</v>
      </c>
      <c r="E14" s="20">
        <f t="shared" si="0"/>
        <v>0.85139999999999993</v>
      </c>
      <c r="F14" s="20">
        <f t="shared" si="0"/>
        <v>0</v>
      </c>
      <c r="G14" s="20">
        <f t="shared" si="0"/>
        <v>0</v>
      </c>
      <c r="H14" s="20">
        <f t="shared" si="0"/>
        <v>0</v>
      </c>
      <c r="I14" s="20">
        <f t="shared" si="0"/>
        <v>0</v>
      </c>
      <c r="J14" s="20">
        <f>SUM(B14:I14)</f>
        <v>0.85139999999999993</v>
      </c>
      <c r="K14" s="29"/>
    </row>
    <row r="15" spans="1:11" ht="24.95" customHeight="1">
      <c r="A15" s="28" t="s">
        <v>59</v>
      </c>
      <c r="B15" s="15">
        <v>0.03</v>
      </c>
      <c r="C15" s="15">
        <v>0.03</v>
      </c>
      <c r="D15" s="15">
        <v>0.03</v>
      </c>
      <c r="E15" s="15">
        <v>0.03</v>
      </c>
      <c r="F15" s="15">
        <v>0.06</v>
      </c>
      <c r="G15" s="15">
        <v>0.06</v>
      </c>
      <c r="H15" s="15">
        <v>0.06</v>
      </c>
      <c r="I15" s="15">
        <v>0.06</v>
      </c>
      <c r="J15" s="15"/>
      <c r="K15" s="29"/>
    </row>
    <row r="16" spans="1:11" ht="24.95" customHeight="1" thickBot="1">
      <c r="A16" s="35" t="s">
        <v>23</v>
      </c>
      <c r="B16" s="42">
        <f>B14*1.03</f>
        <v>0</v>
      </c>
      <c r="C16" s="42">
        <f>C14*1.03</f>
        <v>0</v>
      </c>
      <c r="D16" s="42">
        <f>D14*1.03</f>
        <v>0</v>
      </c>
      <c r="E16" s="42">
        <f>E14*1.03</f>
        <v>0.876942</v>
      </c>
      <c r="F16" s="42">
        <f>F14*1.06</f>
        <v>0</v>
      </c>
      <c r="G16" s="42">
        <f>G14*1.06</f>
        <v>0</v>
      </c>
      <c r="H16" s="42">
        <f>H14*1.06</f>
        <v>0</v>
      </c>
      <c r="I16" s="42">
        <f>I14*1.06</f>
        <v>0</v>
      </c>
      <c r="J16" s="42">
        <f>SUM(B16:I16)</f>
        <v>0.876942</v>
      </c>
      <c r="K16" s="43">
        <f>J16-J14</f>
        <v>2.5542000000000065E-2</v>
      </c>
    </row>
    <row r="17" spans="1:11" ht="20.100000000000001" customHeight="1">
      <c r="I17" s="7" t="s">
        <v>60</v>
      </c>
      <c r="J17" s="8">
        <f>B16+C16+D16+E16</f>
        <v>0.876942</v>
      </c>
      <c r="K17" s="6" t="s">
        <v>61</v>
      </c>
    </row>
    <row r="18" spans="1:11" ht="20.100000000000001" customHeight="1">
      <c r="I18" s="7" t="s">
        <v>62</v>
      </c>
      <c r="J18" s="8">
        <f>I16+H16+G16+F16</f>
        <v>0</v>
      </c>
      <c r="K18" s="6" t="s">
        <v>61</v>
      </c>
    </row>
    <row r="19" spans="1:11" s="5" customFormat="1" ht="30" customHeight="1">
      <c r="A19" s="219" t="s">
        <v>114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</row>
    <row r="20" spans="1:11" ht="24.95" customHeight="1">
      <c r="A20" s="220" t="s">
        <v>47</v>
      </c>
      <c r="B20" s="14" t="s">
        <v>48</v>
      </c>
      <c r="C20" s="14"/>
      <c r="D20" s="14"/>
      <c r="E20" s="14"/>
      <c r="F20" s="14"/>
      <c r="G20" s="14"/>
      <c r="H20" s="14"/>
      <c r="I20" s="14"/>
      <c r="J20" s="14"/>
      <c r="K20" s="182" t="s">
        <v>1</v>
      </c>
    </row>
    <row r="21" spans="1:11" ht="24.95" customHeight="1">
      <c r="A21" s="220"/>
      <c r="B21" s="14" t="s">
        <v>113</v>
      </c>
      <c r="C21" s="14"/>
      <c r="D21" s="14"/>
      <c r="E21" s="14"/>
      <c r="F21" s="14"/>
      <c r="G21" s="14"/>
      <c r="H21" s="14"/>
      <c r="I21" s="14"/>
      <c r="J21" s="14"/>
      <c r="K21" s="182"/>
    </row>
    <row r="22" spans="1:11" ht="24.95" customHeight="1">
      <c r="A22" s="220"/>
      <c r="B22" s="13" t="s">
        <v>121</v>
      </c>
      <c r="C22" s="13" t="s">
        <v>122</v>
      </c>
      <c r="D22" s="13" t="s">
        <v>123</v>
      </c>
      <c r="E22" s="13" t="s">
        <v>124</v>
      </c>
      <c r="F22" s="13" t="s">
        <v>125</v>
      </c>
      <c r="G22" s="13" t="s">
        <v>126</v>
      </c>
      <c r="H22" s="13" t="s">
        <v>127</v>
      </c>
      <c r="I22" s="13" t="s">
        <v>128</v>
      </c>
      <c r="J22" s="13" t="s">
        <v>23</v>
      </c>
      <c r="K22" s="182"/>
    </row>
    <row r="23" spans="1:11" ht="24.95" customHeight="1">
      <c r="A23" s="13" t="str">
        <f>A5</f>
        <v>배 수 공</v>
      </c>
      <c r="B23" s="20"/>
      <c r="C23" s="20"/>
      <c r="D23" s="20"/>
      <c r="E23" s="20"/>
      <c r="F23" s="20"/>
      <c r="G23" s="20"/>
      <c r="H23" s="20"/>
      <c r="I23" s="20"/>
      <c r="J23" s="20">
        <f>SUM(B23:I23)</f>
        <v>0</v>
      </c>
      <c r="K23" s="13"/>
    </row>
    <row r="24" spans="1:11" ht="24.95" customHeight="1">
      <c r="A24" s="13" t="str">
        <f>A6</f>
        <v>포 장 공</v>
      </c>
      <c r="B24" s="20"/>
      <c r="C24" s="20"/>
      <c r="D24" s="20"/>
      <c r="E24" s="20"/>
      <c r="F24" s="20"/>
      <c r="G24" s="20"/>
      <c r="H24" s="20"/>
      <c r="I24" s="20"/>
      <c r="J24" s="20">
        <f>SUM(C24:I24)</f>
        <v>0</v>
      </c>
      <c r="K24" s="13"/>
    </row>
    <row r="25" spans="1:11" ht="24.95" customHeight="1">
      <c r="A25" s="13" t="str">
        <f>A7</f>
        <v>부 대 공</v>
      </c>
      <c r="B25" s="20"/>
      <c r="C25" s="20"/>
      <c r="D25" s="20"/>
      <c r="E25" s="20"/>
      <c r="F25" s="20"/>
      <c r="G25" s="20"/>
      <c r="H25" s="20"/>
      <c r="I25" s="20"/>
      <c r="J25" s="20">
        <f>SUM(C25:I25)</f>
        <v>0</v>
      </c>
      <c r="K25" s="13"/>
    </row>
    <row r="26" spans="1:11" ht="24.95" customHeight="1">
      <c r="A26" s="13" t="s">
        <v>120</v>
      </c>
      <c r="B26" s="20"/>
      <c r="C26" s="20"/>
      <c r="D26" s="20"/>
      <c r="E26" s="20"/>
      <c r="F26" s="20"/>
      <c r="G26" s="20"/>
      <c r="H26" s="20"/>
      <c r="I26" s="20"/>
      <c r="J26" s="20"/>
      <c r="K26" s="13"/>
    </row>
    <row r="27" spans="1:11" ht="24.95" customHeight="1">
      <c r="A27" s="13">
        <f>A9</f>
        <v>0</v>
      </c>
      <c r="B27" s="20"/>
      <c r="C27" s="20"/>
      <c r="D27" s="20"/>
      <c r="E27" s="20"/>
      <c r="F27" s="20"/>
      <c r="G27" s="20"/>
      <c r="H27" s="20"/>
      <c r="I27" s="20"/>
      <c r="J27" s="20">
        <f>SUM(C27:I27)</f>
        <v>0</v>
      </c>
      <c r="K27" s="13"/>
    </row>
    <row r="28" spans="1:11" ht="24.95" customHeight="1">
      <c r="A28" s="13">
        <f>A10</f>
        <v>0</v>
      </c>
      <c r="B28" s="20"/>
      <c r="C28" s="20"/>
      <c r="D28" s="20"/>
      <c r="E28" s="20"/>
      <c r="F28" s="20"/>
      <c r="G28" s="20"/>
      <c r="H28" s="20"/>
      <c r="I28" s="20"/>
      <c r="J28" s="20">
        <f>SUM(C28:I28)</f>
        <v>0</v>
      </c>
      <c r="K28" s="13"/>
    </row>
    <row r="29" spans="1:11" ht="24.95" customHeight="1">
      <c r="A29" s="13"/>
      <c r="B29" s="20"/>
      <c r="C29" s="20"/>
      <c r="D29" s="20"/>
      <c r="E29" s="20"/>
      <c r="F29" s="20"/>
      <c r="G29" s="20"/>
      <c r="H29" s="20"/>
      <c r="I29" s="20"/>
      <c r="J29" s="20"/>
      <c r="K29" s="13"/>
    </row>
    <row r="30" spans="1:11" ht="24.95" customHeight="1">
      <c r="A30" s="13">
        <f>골재집계!A26</f>
        <v>0</v>
      </c>
      <c r="B30" s="20"/>
      <c r="C30" s="20"/>
      <c r="D30" s="20"/>
      <c r="E30" s="20"/>
      <c r="F30" s="20"/>
      <c r="G30" s="20"/>
      <c r="H30" s="20"/>
      <c r="I30" s="20"/>
      <c r="J30" s="20"/>
      <c r="K30" s="13"/>
    </row>
    <row r="31" spans="1:11" ht="24.95" customHeight="1">
      <c r="A31" s="13"/>
      <c r="B31" s="20"/>
      <c r="C31" s="20"/>
      <c r="D31" s="20"/>
      <c r="E31" s="20"/>
      <c r="F31" s="20"/>
      <c r="G31" s="20"/>
      <c r="H31" s="20"/>
      <c r="I31" s="20"/>
      <c r="J31" s="20">
        <f>SUM(B31:I31)</f>
        <v>0</v>
      </c>
      <c r="K31" s="13"/>
    </row>
    <row r="32" spans="1:11" ht="24.95" customHeight="1">
      <c r="A32" s="13" t="s">
        <v>58</v>
      </c>
      <c r="B32" s="20">
        <f t="shared" ref="B32:I32" si="1">SUM(B23:B31)</f>
        <v>0</v>
      </c>
      <c r="C32" s="20">
        <f t="shared" si="1"/>
        <v>0</v>
      </c>
      <c r="D32" s="20">
        <f t="shared" si="1"/>
        <v>0</v>
      </c>
      <c r="E32" s="20">
        <f t="shared" si="1"/>
        <v>0</v>
      </c>
      <c r="F32" s="20">
        <f t="shared" si="1"/>
        <v>0</v>
      </c>
      <c r="G32" s="20">
        <f t="shared" si="1"/>
        <v>0</v>
      </c>
      <c r="H32" s="20">
        <f t="shared" si="1"/>
        <v>0</v>
      </c>
      <c r="I32" s="20">
        <f t="shared" si="1"/>
        <v>0</v>
      </c>
      <c r="J32" s="20">
        <f>SUM(B32:I32)</f>
        <v>0</v>
      </c>
      <c r="K32" s="13"/>
    </row>
    <row r="33" spans="1:11" ht="24.95" customHeight="1">
      <c r="A33" s="13" t="s">
        <v>59</v>
      </c>
      <c r="B33" s="15">
        <v>0.03</v>
      </c>
      <c r="C33" s="15">
        <v>0.03</v>
      </c>
      <c r="D33" s="15">
        <v>0.03</v>
      </c>
      <c r="E33" s="15">
        <v>0.03</v>
      </c>
      <c r="F33" s="15">
        <v>0.06</v>
      </c>
      <c r="G33" s="15">
        <v>0.06</v>
      </c>
      <c r="H33" s="15">
        <v>0.06</v>
      </c>
      <c r="I33" s="15">
        <v>0.06</v>
      </c>
      <c r="J33" s="15"/>
      <c r="K33" s="13"/>
    </row>
    <row r="34" spans="1:11" ht="24.95" customHeight="1">
      <c r="A34" s="13" t="s">
        <v>23</v>
      </c>
      <c r="B34" s="20">
        <f>B32*1.03</f>
        <v>0</v>
      </c>
      <c r="C34" s="20">
        <f>C32*1.03</f>
        <v>0</v>
      </c>
      <c r="D34" s="20">
        <f>D32*1.03</f>
        <v>0</v>
      </c>
      <c r="E34" s="20">
        <f>E32*1.03</f>
        <v>0</v>
      </c>
      <c r="F34" s="20">
        <f>F32*1.06</f>
        <v>0</v>
      </c>
      <c r="G34" s="20">
        <f>G32*1.06</f>
        <v>0</v>
      </c>
      <c r="H34" s="20">
        <f>H32*1.06</f>
        <v>0</v>
      </c>
      <c r="I34" s="20">
        <f>I32*1.06</f>
        <v>0</v>
      </c>
      <c r="J34" s="20">
        <f>SUM(B34:I34)</f>
        <v>0</v>
      </c>
      <c r="K34" s="20">
        <f>J34-J32</f>
        <v>0</v>
      </c>
    </row>
    <row r="35" spans="1:11" ht="20.100000000000001" customHeight="1">
      <c r="I35" s="7" t="s">
        <v>129</v>
      </c>
      <c r="J35" s="8">
        <f>B34+C34+D34+E34</f>
        <v>0</v>
      </c>
      <c r="K35" s="6" t="s">
        <v>61</v>
      </c>
    </row>
    <row r="36" spans="1:11" ht="20.100000000000001" customHeight="1">
      <c r="I36" s="7" t="s">
        <v>130</v>
      </c>
      <c r="J36" s="8">
        <f>I34+H34+G34+F34</f>
        <v>0</v>
      </c>
      <c r="K36" s="6" t="s">
        <v>61</v>
      </c>
    </row>
  </sheetData>
  <mergeCells count="6">
    <mergeCell ref="A1:K1"/>
    <mergeCell ref="A19:K19"/>
    <mergeCell ref="A20:A22"/>
    <mergeCell ref="K20:K22"/>
    <mergeCell ref="A2:A4"/>
    <mergeCell ref="K2:K4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0"/>
  <sheetViews>
    <sheetView showZeros="0" view="pageBreakPreview" zoomScaleSheetLayoutView="100" workbookViewId="0">
      <selection activeCell="E5" sqref="E5"/>
    </sheetView>
  </sheetViews>
  <sheetFormatPr defaultRowHeight="30" customHeight="1"/>
  <cols>
    <col min="1" max="1" width="13.21875" style="6" customWidth="1"/>
    <col min="2" max="2" width="12.21875" style="6" customWidth="1"/>
    <col min="3" max="3" width="14.44140625" style="6" customWidth="1"/>
    <col min="4" max="4" width="6.77734375" style="6" customWidth="1"/>
    <col min="5" max="8" width="8.77734375" style="6" customWidth="1"/>
    <col min="9" max="9" width="8.33203125" style="6" customWidth="1"/>
    <col min="10" max="10" width="5.77734375" style="6" customWidth="1"/>
    <col min="11" max="11" width="8.33203125" style="6" customWidth="1"/>
    <col min="12" max="12" width="6.77734375" style="6" customWidth="1"/>
    <col min="13" max="13" width="1.77734375" style="6" customWidth="1"/>
    <col min="14" max="15" width="3.33203125" style="6" customWidth="1"/>
    <col min="16" max="16" width="1.77734375" style="6" customWidth="1"/>
    <col min="17" max="18" width="3.77734375" style="6" customWidth="1"/>
    <col min="19" max="19" width="5.109375" style="6" customWidth="1"/>
    <col min="20" max="16384" width="8.88671875" style="6"/>
  </cols>
  <sheetData>
    <row r="1" spans="1:19" s="10" customFormat="1" ht="35.1" customHeight="1" thickBot="1">
      <c r="A1" s="206" t="s">
        <v>186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</row>
    <row r="2" spans="1:19" ht="30" customHeight="1">
      <c r="A2" s="205" t="s">
        <v>159</v>
      </c>
      <c r="B2" s="212"/>
      <c r="C2" s="30" t="s">
        <v>84</v>
      </c>
      <c r="D2" s="30" t="s">
        <v>85</v>
      </c>
      <c r="E2" s="30" t="s">
        <v>133</v>
      </c>
      <c r="F2" s="114" t="s">
        <v>164</v>
      </c>
      <c r="G2" s="63" t="s">
        <v>95</v>
      </c>
      <c r="H2" s="63" t="s">
        <v>103</v>
      </c>
      <c r="I2" s="30" t="s">
        <v>86</v>
      </c>
      <c r="J2" s="30" t="s">
        <v>96</v>
      </c>
      <c r="K2" s="30" t="s">
        <v>23</v>
      </c>
      <c r="L2" s="212" t="s">
        <v>87</v>
      </c>
      <c r="M2" s="212"/>
      <c r="N2" s="212"/>
      <c r="O2" s="212"/>
      <c r="P2" s="212"/>
      <c r="Q2" s="212"/>
      <c r="R2" s="212"/>
      <c r="S2" s="207"/>
    </row>
    <row r="3" spans="1:19" ht="24.95" customHeight="1">
      <c r="A3" s="225" t="s">
        <v>229</v>
      </c>
      <c r="B3" s="226"/>
      <c r="C3" s="64" t="s">
        <v>230</v>
      </c>
      <c r="D3" s="65" t="s">
        <v>112</v>
      </c>
      <c r="E3" s="66">
        <f>'[1]자재집계표 (2)'!$D$6</f>
        <v>334</v>
      </c>
      <c r="F3" s="66"/>
      <c r="G3" s="66"/>
      <c r="H3" s="66"/>
      <c r="I3" s="66">
        <f>SUM(E3:H3)</f>
        <v>334</v>
      </c>
      <c r="J3" s="67">
        <v>0.03</v>
      </c>
      <c r="K3" s="68">
        <f>I3*1.03</f>
        <v>344.02</v>
      </c>
      <c r="L3" s="76">
        <f>K3</f>
        <v>344.02</v>
      </c>
      <c r="M3" s="77" t="s">
        <v>139</v>
      </c>
      <c r="N3" s="223">
        <v>2.5</v>
      </c>
      <c r="O3" s="223"/>
      <c r="P3" s="78" t="s">
        <v>140</v>
      </c>
      <c r="Q3" s="224">
        <f>ROUNDUP(L3/N3,0)</f>
        <v>138</v>
      </c>
      <c r="R3" s="224"/>
      <c r="S3" s="79" t="s">
        <v>141</v>
      </c>
    </row>
    <row r="4" spans="1:19" ht="24.95" customHeight="1">
      <c r="A4" s="227"/>
      <c r="B4" s="228"/>
      <c r="C4" s="64" t="s">
        <v>231</v>
      </c>
      <c r="D4" s="65" t="s">
        <v>163</v>
      </c>
      <c r="E4" s="66">
        <f>'[1]자재집계표 (2)'!$D$7</f>
        <v>153.59999999999997</v>
      </c>
      <c r="F4" s="66"/>
      <c r="G4" s="66"/>
      <c r="H4" s="66"/>
      <c r="I4" s="66">
        <f>SUM(E4:H4)</f>
        <v>153.59999999999997</v>
      </c>
      <c r="J4" s="140" t="s">
        <v>174</v>
      </c>
      <c r="K4" s="68">
        <f>I4*1.03</f>
        <v>158.20799999999997</v>
      </c>
      <c r="L4" s="76">
        <f>K4</f>
        <v>158.20799999999997</v>
      </c>
      <c r="M4" s="77" t="s">
        <v>139</v>
      </c>
      <c r="N4" s="223">
        <v>2.5</v>
      </c>
      <c r="O4" s="223"/>
      <c r="P4" s="118" t="s">
        <v>140</v>
      </c>
      <c r="Q4" s="224">
        <f>ROUNDUP(L4/N4,0)</f>
        <v>64</v>
      </c>
      <c r="R4" s="224"/>
      <c r="S4" s="79" t="s">
        <v>141</v>
      </c>
    </row>
    <row r="5" spans="1:19" ht="24.95" customHeight="1">
      <c r="A5" s="229" t="s">
        <v>206</v>
      </c>
      <c r="B5" s="230"/>
      <c r="C5" s="64" t="s">
        <v>205</v>
      </c>
      <c r="D5" s="65" t="s">
        <v>112</v>
      </c>
      <c r="E5" s="66"/>
      <c r="F5" s="66"/>
      <c r="G5" s="66"/>
      <c r="H5" s="66"/>
      <c r="I5" s="66">
        <f>SUM(E5:H5)</f>
        <v>0</v>
      </c>
      <c r="J5" s="67">
        <v>0.03</v>
      </c>
      <c r="K5" s="68">
        <f>I5*1.03</f>
        <v>0</v>
      </c>
      <c r="L5" s="76">
        <f>K5</f>
        <v>0</v>
      </c>
      <c r="M5" s="77" t="s">
        <v>139</v>
      </c>
      <c r="N5" s="223">
        <v>2</v>
      </c>
      <c r="O5" s="223"/>
      <c r="P5" s="78" t="s">
        <v>140</v>
      </c>
      <c r="Q5" s="224">
        <f>ROUNDUP(L5/N5,0)</f>
        <v>0</v>
      </c>
      <c r="R5" s="224"/>
      <c r="S5" s="79" t="s">
        <v>141</v>
      </c>
    </row>
    <row r="6" spans="1:19" ht="24.95" customHeight="1">
      <c r="A6" s="229" t="s">
        <v>165</v>
      </c>
      <c r="B6" s="230"/>
      <c r="C6" s="64" t="s">
        <v>208</v>
      </c>
      <c r="D6" s="65" t="s">
        <v>192</v>
      </c>
      <c r="E6" s="66"/>
      <c r="F6" s="66"/>
      <c r="G6" s="66"/>
      <c r="H6" s="66"/>
      <c r="I6" s="66">
        <f t="shared" ref="I6:I7" si="0">SUM(E6:H6)</f>
        <v>0</v>
      </c>
      <c r="J6" s="67">
        <v>0.03</v>
      </c>
      <c r="K6" s="68">
        <f t="shared" ref="K6:K7" si="1">I6*1.03</f>
        <v>0</v>
      </c>
      <c r="L6" s="76">
        <f t="shared" ref="L6:L7" si="2">K6</f>
        <v>0</v>
      </c>
      <c r="M6" s="77" t="s">
        <v>193</v>
      </c>
      <c r="N6" s="223">
        <v>2</v>
      </c>
      <c r="O6" s="223"/>
      <c r="P6" s="158" t="s">
        <v>140</v>
      </c>
      <c r="Q6" s="224">
        <f t="shared" ref="Q6:Q7" si="3">ROUNDUP(L6/N6,0)</f>
        <v>0</v>
      </c>
      <c r="R6" s="224"/>
      <c r="S6" s="79" t="s">
        <v>141</v>
      </c>
    </row>
    <row r="7" spans="1:19" ht="24.95" customHeight="1">
      <c r="A7" s="229" t="s">
        <v>207</v>
      </c>
      <c r="B7" s="230"/>
      <c r="C7" s="98" t="s">
        <v>209</v>
      </c>
      <c r="D7" s="149" t="s">
        <v>141</v>
      </c>
      <c r="E7" s="69"/>
      <c r="F7" s="66"/>
      <c r="G7" s="69"/>
      <c r="H7" s="69"/>
      <c r="I7" s="66">
        <f t="shared" si="0"/>
        <v>0</v>
      </c>
      <c r="J7" s="67">
        <v>0.03</v>
      </c>
      <c r="K7" s="68">
        <f t="shared" si="1"/>
        <v>0</v>
      </c>
      <c r="L7" s="76">
        <f t="shared" si="2"/>
        <v>0</v>
      </c>
      <c r="M7" s="77" t="s">
        <v>193</v>
      </c>
      <c r="N7" s="223">
        <v>1</v>
      </c>
      <c r="O7" s="223"/>
      <c r="P7" s="158" t="s">
        <v>140</v>
      </c>
      <c r="Q7" s="224">
        <f t="shared" si="3"/>
        <v>0</v>
      </c>
      <c r="R7" s="224"/>
      <c r="S7" s="79" t="s">
        <v>141</v>
      </c>
    </row>
    <row r="8" spans="1:19" ht="24.95" customHeight="1">
      <c r="A8" s="229" t="s">
        <v>187</v>
      </c>
      <c r="B8" s="230"/>
      <c r="C8" s="98" t="s">
        <v>188</v>
      </c>
      <c r="D8" s="149" t="s">
        <v>191</v>
      </c>
      <c r="E8" s="69"/>
      <c r="F8" s="66"/>
      <c r="G8" s="69"/>
      <c r="H8" s="69"/>
      <c r="I8" s="66">
        <f t="shared" ref="I8:I9" si="4">SUM(E8:H8)</f>
        <v>0</v>
      </c>
      <c r="J8" s="67">
        <v>0.03</v>
      </c>
      <c r="K8" s="68">
        <f t="shared" ref="K8:K10" si="5">I8*1.03</f>
        <v>0</v>
      </c>
      <c r="L8" s="80"/>
      <c r="M8" s="77"/>
      <c r="N8" s="81"/>
      <c r="O8" s="81"/>
      <c r="P8" s="78"/>
      <c r="Q8" s="82"/>
      <c r="R8" s="82"/>
      <c r="S8" s="79"/>
    </row>
    <row r="9" spans="1:19" ht="24.95" customHeight="1">
      <c r="A9" s="229"/>
      <c r="B9" s="230"/>
      <c r="C9" s="159" t="s">
        <v>189</v>
      </c>
      <c r="D9" s="149" t="s">
        <v>191</v>
      </c>
      <c r="E9" s="99"/>
      <c r="F9" s="66"/>
      <c r="G9" s="70"/>
      <c r="H9" s="70"/>
      <c r="I9" s="66">
        <f t="shared" si="4"/>
        <v>0</v>
      </c>
      <c r="J9" s="67">
        <v>0.03</v>
      </c>
      <c r="K9" s="68">
        <f t="shared" si="5"/>
        <v>0</v>
      </c>
      <c r="L9" s="83"/>
      <c r="M9" s="84"/>
      <c r="N9" s="84"/>
      <c r="O9" s="84"/>
      <c r="P9" s="84"/>
      <c r="Q9" s="84"/>
      <c r="R9" s="84"/>
      <c r="S9" s="85"/>
    </row>
    <row r="10" spans="1:19" ht="24.95" customHeight="1" thickBot="1">
      <c r="A10" s="231"/>
      <c r="B10" s="232"/>
      <c r="C10" s="71" t="s">
        <v>190</v>
      </c>
      <c r="D10" s="72" t="s">
        <v>191</v>
      </c>
      <c r="E10" s="106"/>
      <c r="F10" s="74"/>
      <c r="G10" s="73"/>
      <c r="H10" s="73"/>
      <c r="I10" s="74">
        <f>SUM(E10:H10)</f>
        <v>0</v>
      </c>
      <c r="J10" s="161">
        <v>0.03</v>
      </c>
      <c r="K10" s="75">
        <f t="shared" si="5"/>
        <v>0</v>
      </c>
      <c r="L10" s="86"/>
      <c r="M10" s="87"/>
      <c r="N10" s="87"/>
      <c r="O10" s="87"/>
      <c r="P10" s="87"/>
      <c r="Q10" s="87"/>
      <c r="R10" s="87"/>
      <c r="S10" s="88"/>
    </row>
  </sheetData>
  <mergeCells count="18">
    <mergeCell ref="A8:B10"/>
    <mergeCell ref="N7:O7"/>
    <mergeCell ref="Q7:R7"/>
    <mergeCell ref="N5:O5"/>
    <mergeCell ref="Q5:R5"/>
    <mergeCell ref="A5:B5"/>
    <mergeCell ref="A6:B6"/>
    <mergeCell ref="A7:B7"/>
    <mergeCell ref="A1:S1"/>
    <mergeCell ref="L2:S2"/>
    <mergeCell ref="N3:O3"/>
    <mergeCell ref="Q3:R3"/>
    <mergeCell ref="N6:O6"/>
    <mergeCell ref="Q6:R6"/>
    <mergeCell ref="A2:B2"/>
    <mergeCell ref="A3:B4"/>
    <mergeCell ref="N4:O4"/>
    <mergeCell ref="Q4:R4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8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="90" workbookViewId="0">
      <selection activeCell="C12" sqref="C12"/>
    </sheetView>
  </sheetViews>
  <sheetFormatPr defaultRowHeight="30" customHeight="1"/>
  <cols>
    <col min="1" max="2" width="10.77734375" style="4" customWidth="1"/>
    <col min="3" max="4" width="30.77734375" style="4" customWidth="1"/>
    <col min="5" max="5" width="20.77734375" style="4" customWidth="1"/>
    <col min="6" max="16384" width="8.88671875" style="4"/>
  </cols>
  <sheetData>
    <row r="1" spans="1:5" s="3" customFormat="1" ht="35.1" customHeight="1" thickBot="1">
      <c r="A1" s="218" t="s">
        <v>170</v>
      </c>
      <c r="B1" s="218"/>
      <c r="C1" s="218"/>
      <c r="D1" s="218"/>
      <c r="E1" s="218"/>
    </row>
    <row r="2" spans="1:5" ht="30" customHeight="1">
      <c r="A2" s="236" t="s">
        <v>117</v>
      </c>
      <c r="B2" s="237"/>
      <c r="C2" s="34" t="s">
        <v>97</v>
      </c>
      <c r="D2" s="34"/>
      <c r="E2" s="207" t="s">
        <v>16</v>
      </c>
    </row>
    <row r="3" spans="1:5" ht="30" customHeight="1">
      <c r="A3" s="233"/>
      <c r="B3" s="234"/>
      <c r="C3" s="13" t="s">
        <v>22</v>
      </c>
      <c r="D3" s="13" t="s">
        <v>111</v>
      </c>
      <c r="E3" s="208"/>
    </row>
    <row r="4" spans="1:5" ht="24.95" customHeight="1">
      <c r="A4" s="233" t="s">
        <v>133</v>
      </c>
      <c r="B4" s="234"/>
      <c r="C4" s="60"/>
      <c r="D4" s="61"/>
      <c r="E4" s="208"/>
    </row>
    <row r="5" spans="1:5" ht="24.95" customHeight="1">
      <c r="A5" s="233"/>
      <c r="B5" s="234"/>
      <c r="C5" s="59">
        <f>C4*1.04</f>
        <v>0</v>
      </c>
      <c r="D5" s="59"/>
      <c r="E5" s="208"/>
    </row>
    <row r="6" spans="1:5" ht="24.95" customHeight="1">
      <c r="A6" s="233" t="s">
        <v>95</v>
      </c>
      <c r="B6" s="234"/>
      <c r="C6" s="61"/>
      <c r="D6" s="55"/>
      <c r="E6" s="208"/>
    </row>
    <row r="7" spans="1:5" ht="24.95" customHeight="1">
      <c r="A7" s="233"/>
      <c r="B7" s="234"/>
      <c r="C7" s="59"/>
      <c r="D7" s="56"/>
      <c r="E7" s="208"/>
    </row>
    <row r="8" spans="1:5" ht="24.95" customHeight="1">
      <c r="A8" s="233" t="s">
        <v>115</v>
      </c>
      <c r="B8" s="234"/>
      <c r="C8" s="238">
        <f>C5+C7</f>
        <v>0</v>
      </c>
      <c r="D8" s="238">
        <f>D5+D7</f>
        <v>0</v>
      </c>
      <c r="E8" s="208"/>
    </row>
    <row r="9" spans="1:5" ht="24.95" customHeight="1">
      <c r="A9" s="233"/>
      <c r="B9" s="234"/>
      <c r="C9" s="182"/>
      <c r="D9" s="182"/>
      <c r="E9" s="208"/>
    </row>
    <row r="10" spans="1:5" ht="24.95" customHeight="1">
      <c r="A10" s="233" t="s">
        <v>116</v>
      </c>
      <c r="B10" s="234"/>
      <c r="C10" s="235">
        <f>시멘트모래집계!F16</f>
        <v>0</v>
      </c>
      <c r="D10" s="235">
        <f>시멘트모래집계!F17</f>
        <v>0</v>
      </c>
      <c r="E10" s="208"/>
    </row>
    <row r="11" spans="1:5" ht="24.95" customHeight="1">
      <c r="A11" s="233"/>
      <c r="B11" s="234"/>
      <c r="C11" s="235"/>
      <c r="D11" s="235"/>
      <c r="E11" s="208"/>
    </row>
    <row r="12" spans="1:5" ht="50.25" customHeight="1">
      <c r="A12" s="233" t="s">
        <v>23</v>
      </c>
      <c r="B12" s="234"/>
      <c r="C12" s="57">
        <f>C8+C10</f>
        <v>0</v>
      </c>
      <c r="D12" s="57">
        <f>D8+D10</f>
        <v>0</v>
      </c>
      <c r="E12" s="58"/>
    </row>
    <row r="13" spans="1:5" ht="27.75" customHeight="1">
      <c r="A13" s="181" t="s">
        <v>150</v>
      </c>
      <c r="B13" s="182"/>
      <c r="C13" s="62" t="s">
        <v>151</v>
      </c>
      <c r="D13" s="62" t="s">
        <v>152</v>
      </c>
      <c r="E13" s="58"/>
    </row>
    <row r="14" spans="1:5" ht="50.25" customHeight="1" thickBot="1">
      <c r="A14" s="183" t="s">
        <v>153</v>
      </c>
      <c r="B14" s="184"/>
      <c r="C14" s="45">
        <f>C12*1.06</f>
        <v>0</v>
      </c>
      <c r="D14" s="45">
        <f>D12*1.02</f>
        <v>0</v>
      </c>
      <c r="E14" s="38"/>
    </row>
  </sheetData>
  <mergeCells count="18">
    <mergeCell ref="E4:E5"/>
    <mergeCell ref="C10:C11"/>
    <mergeCell ref="A1:E1"/>
    <mergeCell ref="E2:E3"/>
    <mergeCell ref="A2:B3"/>
    <mergeCell ref="C8:C9"/>
    <mergeCell ref="E10:E11"/>
    <mergeCell ref="E6:E7"/>
    <mergeCell ref="E8:E9"/>
    <mergeCell ref="D10:D11"/>
    <mergeCell ref="D8:D9"/>
    <mergeCell ref="A4:B5"/>
    <mergeCell ref="A6:B7"/>
    <mergeCell ref="A14:B14"/>
    <mergeCell ref="A13:B13"/>
    <mergeCell ref="A12:B12"/>
    <mergeCell ref="A8:B9"/>
    <mergeCell ref="A10:B11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7</vt:i4>
      </vt:variant>
    </vt:vector>
  </HeadingPairs>
  <TitlesOfParts>
    <vt:vector size="20" baseType="lpstr">
      <vt:lpstr>수량산출서</vt:lpstr>
      <vt:lpstr>목  차</vt:lpstr>
      <vt:lpstr>표지</vt:lpstr>
      <vt:lpstr>내역서적용수량(관급자재)</vt:lpstr>
      <vt:lpstr>내역서적용수량(사급자재)</vt:lpstr>
      <vt:lpstr>아스콘,레미콘집계</vt:lpstr>
      <vt:lpstr>철근집계</vt:lpstr>
      <vt:lpstr>관및수로관집계</vt:lpstr>
      <vt:lpstr>골재집계표(1)</vt:lpstr>
      <vt:lpstr>시멘트모래집계</vt:lpstr>
      <vt:lpstr>몰탈집계</vt:lpstr>
      <vt:lpstr>골재집계</vt:lpstr>
      <vt:lpstr>난간집계</vt:lpstr>
      <vt:lpstr>'골재집계표(1)'!Print_Area</vt:lpstr>
      <vt:lpstr>관및수로관집계!Print_Area</vt:lpstr>
      <vt:lpstr>'내역서적용수량(관급자재)'!Print_Area</vt:lpstr>
      <vt:lpstr>'내역서적용수량(사급자재)'!Print_Area</vt:lpstr>
      <vt:lpstr>'목  차'!Print_Area</vt:lpstr>
      <vt:lpstr>시멘트모래집계!Print_Area</vt:lpstr>
      <vt:lpstr>철근집계!Print_Area</vt:lpstr>
    </vt:vector>
  </TitlesOfParts>
  <Company>(주)성광엔지니어링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오은주</dc:creator>
  <cp:lastModifiedBy>USER</cp:lastModifiedBy>
  <cp:lastPrinted>2020-05-01T01:27:14Z</cp:lastPrinted>
  <dcterms:created xsi:type="dcterms:W3CDTF">2000-05-09T04:07:28Z</dcterms:created>
  <dcterms:modified xsi:type="dcterms:W3CDTF">2020-08-28T01:16:34Z</dcterms:modified>
</cp:coreProperties>
</file>