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9660" windowHeight="5490"/>
  </bookViews>
  <sheets>
    <sheet name="공사원가계산서" sheetId="3" r:id="rId1"/>
    <sheet name="총괄내역서" sheetId="4" r:id="rId2"/>
    <sheet name="내역서" sheetId="5" r:id="rId3"/>
    <sheet name="〓 INITIAL 〓" sheetId="16" state="veryHidden" r:id="rId4"/>
  </sheets>
  <definedNames>
    <definedName name="_xlnm.Print_Area" localSheetId="0">공사원가계산서!$A:$F</definedName>
    <definedName name="_xlnm.Print_Area" localSheetId="2">내역서!$A:$N</definedName>
    <definedName name="_xlnm.Print_Area" localSheetId="1">총괄내역서!$A:$G</definedName>
    <definedName name="_xlnm.Print_Titles" localSheetId="0">공사원가계산서!$1:$4</definedName>
    <definedName name="_xlnm.Print_Titles" localSheetId="2">내역서!$1:$4</definedName>
    <definedName name="_xlnm.Print_Titles" localSheetId="1">총괄내역서!$1:$3</definedName>
  </definedNames>
  <calcPr calcId="125725"/>
</workbook>
</file>

<file path=xl/calcChain.xml><?xml version="1.0" encoding="utf-8"?>
<calcChain xmlns="http://schemas.openxmlformats.org/spreadsheetml/2006/main">
  <c r="F16" i="3"/>
  <c r="D13" i="4"/>
  <c r="H2"/>
  <c r="D6" i="16"/>
  <c r="C6" s="1"/>
  <c r="D7"/>
  <c r="C7" s="1"/>
  <c r="D8"/>
  <c r="C8" s="1"/>
  <c r="D9"/>
  <c r="C9" s="1"/>
  <c r="D10"/>
  <c r="C10" s="1"/>
  <c r="D11"/>
  <c r="C11" s="1"/>
  <c r="D14"/>
  <c r="C14" s="1"/>
  <c r="D15"/>
  <c r="C15" s="1"/>
  <c r="D18"/>
  <c r="C18" s="1"/>
  <c r="D20"/>
  <c r="C20" s="1"/>
  <c r="G2" i="3"/>
  <c r="O2" i="5"/>
  <c r="D4" i="16"/>
  <c r="D16"/>
  <c r="C16" s="1"/>
  <c r="D17"/>
  <c r="C17" s="1"/>
  <c r="D21"/>
  <c r="D30"/>
  <c r="C32"/>
  <c r="D32"/>
  <c r="E32"/>
  <c r="F32"/>
  <c r="D49"/>
  <c r="H4" i="3"/>
  <c r="F10"/>
  <c r="F13"/>
  <c r="F14"/>
  <c r="F15"/>
  <c r="F18"/>
  <c r="F19"/>
  <c r="F21"/>
  <c r="D23"/>
  <c r="AC4" i="5"/>
  <c r="O5"/>
  <c r="O7"/>
  <c r="O11"/>
  <c r="E7" i="4"/>
  <c r="F7"/>
  <c r="O25" i="5"/>
  <c r="Q3" i="4"/>
  <c r="D9"/>
  <c r="D10"/>
  <c r="D11"/>
  <c r="D12"/>
  <c r="D15"/>
  <c r="D19"/>
  <c r="AC9" i="5" l="1"/>
  <c r="H21" i="3"/>
  <c r="H10"/>
  <c r="H24"/>
  <c r="H20"/>
  <c r="H9"/>
  <c r="Q5" i="4"/>
  <c r="Q7"/>
  <c r="AC14" i="5"/>
  <c r="Q6" i="4"/>
  <c r="Q8"/>
  <c r="Q4"/>
  <c r="H23" i="3"/>
  <c r="H22"/>
  <c r="H19"/>
  <c r="H18"/>
  <c r="H15"/>
  <c r="H14"/>
  <c r="H13"/>
  <c r="H12"/>
  <c r="H5"/>
  <c r="D7" i="4"/>
  <c r="G7"/>
  <c r="AC13" i="5"/>
  <c r="AC26"/>
  <c r="AC12"/>
  <c r="AC8"/>
  <c r="V15" i="16"/>
  <c r="O15"/>
  <c r="L15"/>
  <c r="Q15"/>
  <c r="S15"/>
  <c r="P15"/>
  <c r="J15"/>
  <c r="U15"/>
  <c r="I15"/>
  <c r="N15"/>
  <c r="W15"/>
  <c r="F15"/>
  <c r="T15"/>
  <c r="R15"/>
  <c r="K15"/>
  <c r="X15"/>
  <c r="G15"/>
  <c r="M15"/>
  <c r="F20"/>
  <c r="X20"/>
  <c r="P20"/>
  <c r="L20"/>
  <c r="J20"/>
  <c r="E20"/>
  <c r="R20"/>
  <c r="N20"/>
  <c r="K20"/>
  <c r="J11"/>
  <c r="F11"/>
  <c r="K11"/>
  <c r="G11"/>
  <c r="N11"/>
  <c r="I11"/>
  <c r="R11"/>
  <c r="L11"/>
  <c r="P11"/>
  <c r="X11"/>
  <c r="P14"/>
  <c r="K14"/>
  <c r="G14"/>
  <c r="J14"/>
  <c r="R14"/>
  <c r="L14"/>
  <c r="I14"/>
  <c r="X14"/>
  <c r="N14"/>
  <c r="F14"/>
  <c r="X8"/>
  <c r="K8"/>
  <c r="I8"/>
  <c r="F8"/>
  <c r="L8"/>
  <c r="G8"/>
  <c r="J8"/>
  <c r="F9"/>
  <c r="X9"/>
  <c r="I9"/>
  <c r="N9"/>
  <c r="L9"/>
  <c r="J9"/>
  <c r="K9"/>
  <c r="P9"/>
  <c r="G9"/>
  <c r="R9"/>
  <c r="Q18"/>
  <c r="J18"/>
  <c r="G18"/>
  <c r="X18"/>
  <c r="H18"/>
  <c r="N18"/>
  <c r="K18"/>
  <c r="I18"/>
  <c r="R18"/>
  <c r="O18"/>
  <c r="L18"/>
  <c r="S18"/>
  <c r="M18"/>
  <c r="F18"/>
  <c r="P18"/>
  <c r="F10"/>
  <c r="J10"/>
  <c r="I10"/>
  <c r="K10"/>
  <c r="G10"/>
  <c r="E10"/>
  <c r="X10"/>
  <c r="L10"/>
  <c r="F7"/>
  <c r="L7"/>
  <c r="J7"/>
  <c r="K7"/>
  <c r="X7"/>
  <c r="I7"/>
  <c r="G7"/>
  <c r="X16"/>
  <c r="Q16"/>
  <c r="F16"/>
  <c r="G16"/>
  <c r="H16"/>
  <c r="E16"/>
  <c r="J16"/>
  <c r="K16"/>
  <c r="L16"/>
  <c r="I16"/>
  <c r="N16"/>
  <c r="O16"/>
  <c r="P16"/>
  <c r="M16"/>
  <c r="R16"/>
  <c r="S16"/>
  <c r="M17"/>
  <c r="K17"/>
  <c r="F17"/>
  <c r="Q17"/>
  <c r="J17"/>
  <c r="E17"/>
  <c r="O17"/>
  <c r="G17"/>
  <c r="N17"/>
  <c r="L17"/>
  <c r="X17"/>
  <c r="I17"/>
  <c r="P17"/>
  <c r="J6"/>
  <c r="L6"/>
  <c r="K6"/>
  <c r="G6"/>
  <c r="F6"/>
  <c r="X6"/>
  <c r="I6"/>
  <c r="C4" l="1"/>
  <c r="F6" i="4" l="1"/>
  <c r="E6" l="1"/>
  <c r="F5"/>
  <c r="F8" l="1"/>
  <c r="D12" i="3" s="1"/>
  <c r="F4" i="4"/>
  <c r="E5" l="1"/>
  <c r="E4" l="1"/>
  <c r="E8"/>
  <c r="D9" i="3" l="1"/>
  <c r="G9" i="4"/>
  <c r="D10" i="3" s="1"/>
  <c r="G11" i="4" l="1"/>
  <c r="D14" i="3" s="1"/>
  <c r="D11"/>
  <c r="G10" i="4"/>
  <c r="D13" i="3" l="1"/>
  <c r="G5" i="4"/>
  <c r="D5"/>
  <c r="G6"/>
  <c r="D6"/>
  <c r="D4" l="1"/>
  <c r="D8"/>
  <c r="G13" s="1"/>
  <c r="D16" i="3" s="1"/>
  <c r="G8" i="4"/>
  <c r="G4"/>
  <c r="D5" i="3" l="1"/>
  <c r="G12" i="4"/>
  <c r="D15" i="3" s="1"/>
  <c r="G14" i="4" l="1"/>
  <c r="D17" i="3"/>
  <c r="D8"/>
  <c r="G15" i="4" l="1"/>
  <c r="D18" i="3" s="1"/>
  <c r="G16" i="4" l="1"/>
  <c r="J16" l="1"/>
  <c r="L16"/>
  <c r="J17" l="1"/>
  <c r="D17" s="1"/>
  <c r="J18" l="1"/>
  <c r="I17" s="1"/>
  <c r="G17" s="1"/>
  <c r="D19" i="3" s="1"/>
  <c r="G18" i="4" l="1"/>
  <c r="D20" i="3" s="1"/>
  <c r="L17" i="4"/>
  <c r="L18" s="1"/>
  <c r="G19" l="1"/>
  <c r="D21" i="3" s="1"/>
  <c r="G20" i="4" l="1"/>
  <c r="G22" s="1"/>
  <c r="D24" i="3" s="1"/>
  <c r="D22" l="1"/>
</calcChain>
</file>

<file path=xl/comments1.xml><?xml version="1.0" encoding="utf-8"?>
<comments xmlns="http://schemas.openxmlformats.org/spreadsheetml/2006/main">
  <authors>
    <author/>
  </authors>
  <commentList>
    <comment ref="H3" authorId="0">
      <text>
        <r>
          <rPr>
            <sz val="9"/>
            <color indexed="81"/>
            <rFont val="굴림체"/>
            <family val="3"/>
          </rPr>
          <t>주의) 현재행 아래 내용을 수정 또는 삭제하지 마십시요.</t>
        </r>
      </text>
    </comment>
    <comment ref="I17" authorId="0">
      <text>
        <r>
          <rPr>
            <sz val="9"/>
            <color indexed="81"/>
            <rFont val="굴림체"/>
            <family val="3"/>
          </rPr>
          <t>이윤보정액 : 총공사비 금액이 다를경우 임의조정(±α) 하십시요</t>
        </r>
      </text>
    </comment>
    <comment ref="I19" authorId="0">
      <text>
        <r>
          <rPr>
            <sz val="9"/>
            <color indexed="81"/>
            <rFont val="굴림체"/>
            <family val="3"/>
          </rPr>
          <t>부가세보정 : 총공사비 금액에 1원 차이 발생할 경우 부가세 조정(+1) 하십시요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O4" authorId="0">
      <text>
        <r>
          <rPr>
            <sz val="9"/>
            <color indexed="81"/>
            <rFont val="굴림체"/>
            <family val="3"/>
          </rPr>
          <t>주의) 현재행 아래 내용을 수정 또는 삭제하지 마십시요.</t>
        </r>
      </text>
    </comment>
  </commentList>
</comments>
</file>

<file path=xl/sharedStrings.xml><?xml version="1.0" encoding="utf-8"?>
<sst xmlns="http://schemas.openxmlformats.org/spreadsheetml/2006/main" count="322" uniqueCount="233">
  <si>
    <t>코드번호</t>
  </si>
  <si>
    <t>명      칭</t>
  </si>
  <si>
    <t>규      격</t>
  </si>
  <si>
    <t>단위</t>
  </si>
  <si>
    <t>재 료 비</t>
  </si>
  <si>
    <t>노 무 비</t>
  </si>
  <si>
    <t>경  비</t>
  </si>
  <si>
    <t>합  계</t>
  </si>
  <si>
    <t>비  고</t>
  </si>
  <si>
    <t>자연석놓기</t>
  </si>
  <si>
    <t>백호우0.7+인력</t>
  </si>
  <si>
    <t>TON</t>
  </si>
  <si>
    <t>자연석쌓기</t>
  </si>
  <si>
    <t>잔토처리</t>
  </si>
  <si>
    <t>백호우0.7m3</t>
  </si>
  <si>
    <t>m3</t>
  </si>
  <si>
    <t>토사터파기(0.7m3)</t>
  </si>
  <si>
    <t>기계100%</t>
  </si>
  <si>
    <t>STmate</t>
  </si>
  <si>
    <t>단   가</t>
  </si>
  <si>
    <t>조립식PC암거</t>
  </si>
  <si>
    <t>1.0*1.0</t>
  </si>
  <si>
    <t>m</t>
  </si>
  <si>
    <t>자연석</t>
  </si>
  <si>
    <t>1 식</t>
  </si>
  <si>
    <t>Ton</t>
  </si>
  <si>
    <t>1</t>
  </si>
  <si>
    <t>2</t>
  </si>
  <si>
    <t>가격 정보</t>
  </si>
  <si>
    <t>페이지</t>
  </si>
  <si>
    <t>유통 물가</t>
  </si>
  <si>
    <t>거래 가격</t>
  </si>
  <si>
    <t>물가 자료</t>
  </si>
  <si>
    <t>견적단가1</t>
  </si>
  <si>
    <t>적용 단가</t>
  </si>
  <si>
    <t>가.정</t>
  </si>
  <si>
    <t>유.물</t>
  </si>
  <si>
    <t>거.가</t>
  </si>
  <si>
    <t>물.자</t>
  </si>
  <si>
    <t>견적 2</t>
  </si>
  <si>
    <t>설 계 내 역 서</t>
  </si>
  <si>
    <t>공   종</t>
  </si>
  <si>
    <t>수   량</t>
  </si>
  <si>
    <t>금    액</t>
  </si>
  <si>
    <t>_x0007_`JTYP|0_x0005_`ACTL|F_x0005_`</t>
  </si>
  <si>
    <t>E10_1</t>
  </si>
  <si>
    <t>순공사비</t>
  </si>
  <si>
    <t>CMT_1</t>
  </si>
  <si>
    <t>E3_1</t>
  </si>
  <si>
    <t>_x0007_`COD|_x0005_`QTY1|1_x0005_`EXI|1_x0005_`</t>
  </si>
  <si>
    <t>지급자재대</t>
  </si>
  <si>
    <t>토공사</t>
  </si>
  <si>
    <t>D00356_1</t>
  </si>
  <si>
    <t>E2_1</t>
  </si>
  <si>
    <t>_x0007_`COD|D00356_x0005_`QTY1|1_x0005_`EXI|0_x0005_`IPR|0_x0005_`BLA|F_x0005_`</t>
  </si>
  <si>
    <t>D00035_1</t>
  </si>
  <si>
    <t>_x0007_`COD|D00035_x0005_`QTY1|1_x0005_`EXI|0_x0005_`IPR|0_x0005_`BLA|F_x0005_`</t>
  </si>
  <si>
    <t>부대공사</t>
  </si>
  <si>
    <t>D00513_1</t>
  </si>
  <si>
    <t>_x0007_`COD|D00513_x0005_`QTY1|1_x0005_`EXI|0_x0005_`IPR|0_x0005_`BLA|F_x0005_`</t>
  </si>
  <si>
    <t>D00141_1</t>
  </si>
  <si>
    <t>_x0007_`COD|D00141_x0005_`QTY1|1_x0005_`EXI|0_x0005_`IPR|0_x0005_`BLA|F_x0005_`</t>
  </si>
  <si>
    <t>M01262_1</t>
  </si>
  <si>
    <t>_x0007_`COD|M01262_x0005_`QTY1|1_x0005_`EXI|0_x0005_`IPR|0_x0005_`KWN|0_x0005_`BLA|F_x0005_`</t>
  </si>
  <si>
    <t>W00076_1</t>
  </si>
  <si>
    <t>_x0007_`COD|W00076_x0005_`QTY1|1_x0005_`EXI|0_x0005_`IPR|0_x0005_`BLA|F_x0005_`</t>
  </si>
  <si>
    <t>C2_1</t>
  </si>
  <si>
    <t xml:space="preserve">    가.</t>
  </si>
  <si>
    <t>순공사비계</t>
  </si>
  <si>
    <t xml:space="preserve"> 1. 간접노무비</t>
  </si>
  <si>
    <t>_x0007_`DTP|201_x0005_`QTY1|1_x0005_`BDC|_x0005_`SRE|LA_x0005_`</t>
  </si>
  <si>
    <t xml:space="preserve"> 2. 산재보험료</t>
  </si>
  <si>
    <t>_x0007_`DTP|301_x0005_`QTY1|1_x0005_`BDC|_x0005_`SRE|SA_x0005_`</t>
  </si>
  <si>
    <t xml:space="preserve"> 3. 고용보험료</t>
  </si>
  <si>
    <t>_x0007_`DTP|302_x0005_`QTY1|1_x0005_`BDC|_x0005_`SRE|SA_x0005_`</t>
  </si>
  <si>
    <t xml:space="preserve"> 4. 기타경비</t>
  </si>
  <si>
    <t>_x0007_`DTP|321_x0005_`QTY1|1_x0005_`BDC|_x0005_`SRE|SA_x0005_`</t>
  </si>
  <si>
    <t xml:space="preserve">    나.</t>
  </si>
  <si>
    <t xml:space="preserve">    소   계</t>
  </si>
  <si>
    <t>_x0007_`DTP|400_x0005_`QTY1|1_x0005_`BDC|_x0005_`SRE|TA-F_x0005_`</t>
  </si>
  <si>
    <t xml:space="preserve"> 5. 일반관리비</t>
  </si>
  <si>
    <t>_x0007_`DTP|401_x0005_`QTY1|1_x0005_`BDC|_x0005_`SRE|TA_x0005_`</t>
  </si>
  <si>
    <t xml:space="preserve">    다.</t>
  </si>
  <si>
    <t>_x0007_`DTP|0_x0005_`QTY1|1_x0005_`BDC|_x0005_`SRE|TA-F_x0005_`</t>
  </si>
  <si>
    <t xml:space="preserve"> 6. 이   윤</t>
  </si>
  <si>
    <t>_x0007_`DTP|402_x0005_`QTY1|1_x0005_`BDC|_x0005_`SRE|TA_x0005_`</t>
  </si>
  <si>
    <t xml:space="preserve">    라.</t>
  </si>
  <si>
    <t xml:space="preserve">    공급가액</t>
  </si>
  <si>
    <t>_x0007_`DTP|500_x0005_`QTY1|1_x0005_`BDC|_x0005_`SRE|TA-F_x0005_`</t>
  </si>
  <si>
    <t xml:space="preserve"> 7. 부가가치세</t>
  </si>
  <si>
    <t>_x0007_`DTP|502_x0005_`QTY1|1_x0005_`BDC|_x0005_`SRE|TA_x0005_`</t>
  </si>
  <si>
    <t xml:space="preserve">    마.</t>
  </si>
  <si>
    <t xml:space="preserve">    도급공사비</t>
  </si>
  <si>
    <t>_x0007_`DTP|600_x0005_`QTY1|1_x0005_`BDC|_x0005_`SRE|TA-F_x0005_`</t>
  </si>
  <si>
    <t xml:space="preserve"> 8. 관급자재대</t>
  </si>
  <si>
    <t>_x0007_`DTP|651_x0005_`QTY1|1_x0005_`BDC|_x0005_`SRE|TA-3_x0005_`</t>
  </si>
  <si>
    <t xml:space="preserve">    바.</t>
  </si>
  <si>
    <t xml:space="preserve">    총공사비</t>
  </si>
  <si>
    <t>_x0007_`DTP|700_x0005_`QTY1|1_x0005_`BDC|_x0005_`SRE|TA-F_x0005_`</t>
  </si>
  <si>
    <t>공 사 원 가 계 산 서</t>
  </si>
  <si>
    <t xml:space="preserve">    비    목</t>
  </si>
  <si>
    <t xml:space="preserve">구    분    </t>
  </si>
  <si>
    <t>구 성 비</t>
  </si>
  <si>
    <t>비    고</t>
  </si>
  <si>
    <t>직  접  재  료  비</t>
  </si>
  <si>
    <t>간  접  재  료  비</t>
  </si>
  <si>
    <t>작업설,부산물등(△)</t>
  </si>
  <si>
    <t>소              계</t>
  </si>
  <si>
    <t>직  접  노  무  비</t>
  </si>
  <si>
    <t>간  접  노  무  비</t>
  </si>
  <si>
    <t>산   출    경   비</t>
  </si>
  <si>
    <t>산  재  보  험  료</t>
  </si>
  <si>
    <t>고  용  보  험  료</t>
  </si>
  <si>
    <t>기   타    경   비</t>
  </si>
  <si>
    <t>일   반   관   리   비</t>
  </si>
  <si>
    <t>이                  윤</t>
  </si>
  <si>
    <t>총        원        가</t>
  </si>
  <si>
    <t>부   가   가   치   세</t>
  </si>
  <si>
    <t>도   급   공   사   비</t>
  </si>
  <si>
    <t>관   급   자   재   대</t>
  </si>
  <si>
    <t>총     공     사     비</t>
  </si>
  <si>
    <t>순 공 사 원 가</t>
  </si>
  <si>
    <t>재료비</t>
  </si>
  <si>
    <t>노무비</t>
  </si>
  <si>
    <t>QTY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</si>
  <si>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</si>
  <si>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</si>
  <si>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</si>
  <si>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</si>
  <si>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</si>
  <si>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</si>
  <si>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</si>
  <si>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</si>
  <si>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</si>
  <si>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</si>
  <si>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</si>
  <si>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</si>
  <si>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</si>
  <si>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</si>
  <si>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</si>
  <si>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</si>
  <si>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</si>
  <si>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</si>
  <si>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</si>
  <si>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</si>
  <si>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</si>
  <si>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</si>
  <si>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</si>
  <si>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</si>
  <si>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</si>
  <si>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</si>
  <si>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</si>
  <si>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</si>
  <si>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</si>
  <si>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</si>
  <si>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</si>
  <si>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</si>
  <si>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</si>
  <si>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</si>
  <si>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</si>
  <si>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</si>
  <si>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</si>
  <si>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</si>
  <si>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</si>
  <si>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>[공사정보]</t>
  </si>
  <si>
    <t>M_VER</t>
  </si>
  <si>
    <t>9.53</t>
  </si>
  <si>
    <t>PNAME</t>
  </si>
  <si>
    <t>국립생태원 산양 서식 환경조성사업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</si>
  <si>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</si>
  <si>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</si>
  <si>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</si>
  <si>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</si>
  <si>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</si>
  <si>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</si>
  <si>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</si>
  <si>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</si>
  <si>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</si>
  <si>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</si>
  <si>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</si>
  <si>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EXRNM</t>
  </si>
  <si>
    <t>False</t>
  </si>
  <si>
    <t>RXNM_</t>
  </si>
  <si>
    <t>1/8 * 16/12 * 25/20</t>
  </si>
  <si>
    <t>COND_</t>
  </si>
  <si>
    <t>B00498B00496B00495B00499B00497L00093L00095L00096L00092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</si>
  <si>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</si>
  <si>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</si>
  <si>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</si>
  <si>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</si>
  <si>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</si>
  <si>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</si>
  <si>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</si>
  <si>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</si>
  <si>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</si>
  <si>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</si>
  <si>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OPTNM</t>
  </si>
  <si>
    <t>SML</t>
  </si>
  <si>
    <t>S_JDA</t>
  </si>
  <si>
    <t>SUBNM</t>
  </si>
  <si>
    <t>[인쇄정보]</t>
  </si>
  <si>
    <t>BMSTR</t>
  </si>
  <si>
    <t>BMKNM</t>
  </si>
  <si>
    <t>MLST</t>
  </si>
  <si>
    <t>JEMNM</t>
  </si>
  <si>
    <t>123456</t>
  </si>
  <si>
    <t>JMKN1</t>
  </si>
  <si>
    <t>JMKN2</t>
  </si>
  <si>
    <t>JMKN3</t>
  </si>
  <si>
    <t>JMKN4</t>
  </si>
  <si>
    <t>JMKN5</t>
  </si>
  <si>
    <t>JMKN6</t>
  </si>
  <si>
    <t>CAP_CODE</t>
  </si>
  <si>
    <t>CAP_NO</t>
  </si>
  <si>
    <t>호표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</si>
  <si>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</si>
  <si>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</si>
  <si>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</si>
  <si>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</si>
  <si>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</si>
  <si>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</si>
  <si>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</si>
  <si>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</si>
  <si>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</si>
  <si>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</si>
  <si>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</si>
  <si>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CAP_AMOUNT</t>
  </si>
  <si>
    <t>CAP_BIGO</t>
  </si>
  <si>
    <t>[.끝.]</t>
  </si>
  <si>
    <t>공사명 : 산양 서식 환경조성 공사</t>
    <phoneticPr fontId="10" type="noConversion"/>
  </si>
  <si>
    <t>산업안전보건관리비</t>
    <phoneticPr fontId="10" type="noConversion"/>
  </si>
  <si>
    <t xml:space="preserve"> 5. 산업안전보건관리비</t>
    <phoneticPr fontId="10" type="noConversion"/>
  </si>
  <si>
    <t>총 괄 내 역 서</t>
    <phoneticPr fontId="10" type="noConversion"/>
  </si>
</sst>
</file>

<file path=xl/styles.xml><?xml version="1.0" encoding="utf-8"?>
<styleSheet xmlns="http://schemas.openxmlformats.org/spreadsheetml/2006/main">
  <numFmts count="8">
    <numFmt numFmtId="176" formatCode="#,###"/>
    <numFmt numFmtId="177" formatCode="#,##0.#######;\-#,##0.#######;#"/>
    <numFmt numFmtId="181" formatCode="#,##0;\-#,##0;#"/>
    <numFmt numFmtId="183" formatCode="#,##0.####;\-#,##0.####;#"/>
    <numFmt numFmtId="184" formatCode="#,##0.###;\-#,##0.###;#"/>
    <numFmt numFmtId="185" formatCode="#,##0.######;\-#,##0.######;#"/>
    <numFmt numFmtId="186" formatCode="#,##0.#######"/>
    <numFmt numFmtId="187" formatCode="0.000\ &quot;%&quot;;;#"/>
  </numFmts>
  <fonts count="13">
    <font>
      <sz val="11"/>
      <color theme="1"/>
      <name val="맑은 고딕"/>
      <family val="3"/>
      <charset val="129"/>
      <scheme val="minor"/>
    </font>
    <font>
      <b/>
      <u/>
      <sz val="15"/>
      <color indexed="8"/>
      <name val="굴림체"/>
      <family val="3"/>
    </font>
    <font>
      <sz val="9"/>
      <color indexed="8"/>
      <name val="굴림체"/>
      <family val="3"/>
    </font>
    <font>
      <sz val="9"/>
      <color indexed="22"/>
      <name val="굴림체"/>
      <family val="3"/>
    </font>
    <font>
      <sz val="9"/>
      <color indexed="12"/>
      <name val="굴림체"/>
      <family val="3"/>
    </font>
    <font>
      <u/>
      <sz val="9"/>
      <color indexed="22"/>
      <name val="굴림체"/>
      <family val="3"/>
    </font>
    <font>
      <sz val="11"/>
      <color indexed="8"/>
      <name val="굴림체"/>
      <family val="3"/>
    </font>
    <font>
      <b/>
      <sz val="9"/>
      <color indexed="8"/>
      <name val="굴림체"/>
      <family val="3"/>
    </font>
    <font>
      <b/>
      <sz val="15"/>
      <color indexed="10"/>
      <name val="굴림체"/>
      <family val="3"/>
    </font>
    <font>
      <sz val="9"/>
      <color indexed="81"/>
      <name val="굴림체"/>
      <family val="3"/>
    </font>
    <font>
      <sz val="8"/>
      <name val="돋움"/>
      <family val="3"/>
      <charset val="129"/>
    </font>
    <font>
      <sz val="9"/>
      <name val="맑은 고딕"/>
      <family val="3"/>
      <scheme val="minor"/>
    </font>
    <font>
      <sz val="10"/>
      <color indexed="22"/>
      <name val="맑은 고딕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176" fontId="2" fillId="0" borderId="3" xfId="0" applyNumberFormat="1" applyFont="1" applyBorder="1" applyAlignment="1">
      <alignment horizontal="right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0" fontId="11" fillId="0" borderId="0" xfId="0" applyFont="1" applyAlignment="1">
      <alignment shrinkToFit="1"/>
    </xf>
    <xf numFmtId="0" fontId="5" fillId="0" borderId="0" xfId="0" applyFont="1" applyAlignment="1">
      <alignment horizontal="center" vertical="center" shrinkToFit="1"/>
    </xf>
    <xf numFmtId="40" fontId="4" fillId="0" borderId="0" xfId="0" applyNumberFormat="1" applyFont="1" applyAlignment="1">
      <alignment horizontal="left" vertical="center" shrinkToFit="1"/>
    </xf>
    <xf numFmtId="177" fontId="3" fillId="0" borderId="0" xfId="0" applyNumberFormat="1" applyFont="1" applyAlignment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6" fillId="0" borderId="0" xfId="0" applyNumberFormat="1" applyFont="1" applyAlignment="1">
      <alignment horizontal="left" vertical="center"/>
    </xf>
    <xf numFmtId="49" fontId="2" fillId="0" borderId="5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0" fontId="3" fillId="0" borderId="0" xfId="0" applyNumberFormat="1" applyFont="1" applyAlignment="1">
      <alignment horizontal="left" vertical="center" shrinkToFit="1"/>
    </xf>
    <xf numFmtId="176" fontId="2" fillId="0" borderId="0" xfId="0" applyNumberFormat="1" applyFont="1" applyAlignment="1">
      <alignment horizontal="right" vertical="center" shrinkToFit="1"/>
    </xf>
    <xf numFmtId="49" fontId="7" fillId="0" borderId="2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49" fontId="7" fillId="0" borderId="3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6" xfId="0" applyNumberFormat="1" applyFont="1" applyBorder="1" applyAlignment="1">
      <alignment horizontal="right" vertical="center" shrinkToFit="1"/>
    </xf>
    <xf numFmtId="183" fontId="2" fillId="0" borderId="6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49" fontId="2" fillId="0" borderId="4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right" vertical="center" shrinkToFit="1"/>
    </xf>
    <xf numFmtId="0" fontId="0" fillId="0" borderId="3" xfId="0" applyBorder="1" applyAlignment="1">
      <alignment shrinkToFit="1"/>
    </xf>
    <xf numFmtId="185" fontId="2" fillId="0" borderId="3" xfId="0" applyNumberFormat="1" applyFont="1" applyBorder="1" applyAlignment="1">
      <alignment horizontal="right" vertical="center" shrinkToFit="1"/>
    </xf>
    <xf numFmtId="181" fontId="2" fillId="0" borderId="2" xfId="0" applyNumberFormat="1" applyFont="1" applyBorder="1" applyAlignment="1">
      <alignment horizontal="right" vertical="center" shrinkToFit="1"/>
    </xf>
    <xf numFmtId="176" fontId="2" fillId="0" borderId="6" xfId="0" applyNumberFormat="1" applyFont="1" applyBorder="1" applyAlignment="1">
      <alignment horizontal="right" vertical="center" shrinkToFit="1"/>
    </xf>
    <xf numFmtId="181" fontId="2" fillId="0" borderId="0" xfId="0" applyNumberFormat="1" applyFont="1" applyAlignment="1">
      <alignment horizontal="right" vertical="center" shrinkToFit="1"/>
    </xf>
    <xf numFmtId="184" fontId="2" fillId="0" borderId="2" xfId="0" applyNumberFormat="1" applyFont="1" applyBorder="1" applyAlignment="1">
      <alignment horizontal="right" vertical="center" shrinkToFit="1"/>
    </xf>
    <xf numFmtId="185" fontId="2" fillId="0" borderId="2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shrinkToFit="1"/>
    </xf>
    <xf numFmtId="181" fontId="2" fillId="0" borderId="6" xfId="0" applyNumberFormat="1" applyFont="1" applyBorder="1" applyAlignment="1">
      <alignment horizontal="right" vertical="center" shrinkToFit="1"/>
    </xf>
    <xf numFmtId="0" fontId="0" fillId="0" borderId="6" xfId="0" applyBorder="1" applyAlignment="1">
      <alignment shrinkToFit="1"/>
    </xf>
    <xf numFmtId="181" fontId="2" fillId="0" borderId="3" xfId="0" applyNumberFormat="1" applyFont="1" applyBorder="1" applyAlignment="1">
      <alignment horizontal="right" vertical="center" shrinkToFit="1"/>
    </xf>
    <xf numFmtId="186" fontId="2" fillId="2" borderId="0" xfId="0" applyNumberFormat="1" applyFont="1" applyFill="1" applyAlignment="1">
      <alignment horizontal="right" vertical="center" shrinkToFit="1"/>
    </xf>
    <xf numFmtId="176" fontId="2" fillId="2" borderId="0" xfId="0" applyNumberFormat="1" applyFont="1" applyFill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181" fontId="2" fillId="0" borderId="7" xfId="0" applyNumberFormat="1" applyFont="1" applyBorder="1" applyAlignment="1">
      <alignment horizontal="right" vertical="center" shrinkToFit="1"/>
    </xf>
    <xf numFmtId="176" fontId="2" fillId="0" borderId="7" xfId="0" applyNumberFormat="1" applyFont="1" applyBorder="1" applyAlignment="1">
      <alignment horizontal="right" vertical="center" shrinkToFit="1"/>
    </xf>
    <xf numFmtId="181" fontId="2" fillId="0" borderId="4" xfId="0" applyNumberFormat="1" applyFont="1" applyBorder="1" applyAlignment="1">
      <alignment horizontal="right" vertical="center" shrinkToFit="1"/>
    </xf>
    <xf numFmtId="187" fontId="2" fillId="0" borderId="7" xfId="0" applyNumberFormat="1" applyFont="1" applyBorder="1" applyAlignment="1">
      <alignment horizontal="right" vertical="center" shrinkToFit="1"/>
    </xf>
    <xf numFmtId="187" fontId="2" fillId="0" borderId="4" xfId="0" applyNumberFormat="1" applyFont="1" applyBorder="1" applyAlignment="1">
      <alignment horizontal="right" vertical="center" shrinkToFit="1"/>
    </xf>
    <xf numFmtId="187" fontId="2" fillId="0" borderId="6" xfId="0" applyNumberFormat="1" applyFont="1" applyBorder="1" applyAlignment="1">
      <alignment horizontal="right" vertical="center" shrinkToFit="1"/>
    </xf>
    <xf numFmtId="0" fontId="0" fillId="0" borderId="0" xfId="0" applyAlignment="1" applyProtection="1">
      <alignment shrinkToFit="1"/>
      <protection hidden="1"/>
    </xf>
    <xf numFmtId="49" fontId="2" fillId="3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40" fontId="2" fillId="0" borderId="0" xfId="0" applyNumberFormat="1" applyFont="1" applyAlignment="1" applyProtection="1">
      <alignment horizontal="center" vertical="center" shrinkToFit="1"/>
      <protection hidden="1"/>
    </xf>
    <xf numFmtId="40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center" vertical="center" shrinkToFit="1"/>
      <protection hidden="1"/>
    </xf>
    <xf numFmtId="0" fontId="11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0" fontId="0" fillId="0" borderId="0" xfId="0" applyFont="1" applyAlignment="1">
      <alignment shrinkToFit="1"/>
    </xf>
    <xf numFmtId="49" fontId="6" fillId="0" borderId="0" xfId="0" applyNumberFormat="1" applyFont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0" fontId="0" fillId="0" borderId="7" xfId="0" applyFont="1" applyBorder="1" applyAlignment="1">
      <alignment horizontal="center" shrinkToFit="1"/>
    </xf>
    <xf numFmtId="49" fontId="6" fillId="0" borderId="4" xfId="0" applyNumberFormat="1" applyFont="1" applyBorder="1" applyAlignment="1">
      <alignment horizontal="center" vertical="center" shrinkToFit="1"/>
    </xf>
    <xf numFmtId="177" fontId="6" fillId="0" borderId="7" xfId="0" applyNumberFormat="1" applyFont="1" applyBorder="1" applyAlignment="1">
      <alignment horizontal="center" vertical="center" shrinkToFit="1"/>
    </xf>
    <xf numFmtId="177" fontId="6" fillId="0" borderId="3" xfId="0" applyNumberFormat="1" applyFont="1" applyBorder="1" applyAlignment="1">
      <alignment horizontal="center"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0" fontId="0" fillId="0" borderId="0" xfId="0" applyFont="1" applyAlignment="1">
      <alignment horizontal="center" shrinkToFit="1"/>
    </xf>
    <xf numFmtId="49" fontId="2" fillId="0" borderId="2" xfId="0" applyNumberFormat="1" applyFont="1" applyBorder="1" applyAlignment="1">
      <alignment horizontal="left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49" fontId="7" fillId="0" borderId="2" xfId="0" applyNumberFormat="1" applyFont="1" applyBorder="1" applyAlignment="1">
      <alignment horizontal="center" vertical="center" shrinkToFit="1"/>
    </xf>
    <xf numFmtId="0" fontId="0" fillId="0" borderId="6" xfId="0" applyBorder="1"/>
    <xf numFmtId="49" fontId="2" fillId="0" borderId="2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0" fontId="0" fillId="0" borderId="3" xfId="0" applyBorder="1"/>
    <xf numFmtId="0" fontId="0" fillId="0" borderId="1" xfId="0" applyBorder="1"/>
    <xf numFmtId="49" fontId="6" fillId="0" borderId="7" xfId="0" applyNumberFormat="1" applyFont="1" applyBorder="1" applyAlignment="1">
      <alignment horizontal="center" vertical="center" textRotation="255" shrinkToFit="1"/>
    </xf>
    <xf numFmtId="0" fontId="0" fillId="0" borderId="7" xfId="0" applyFont="1" applyBorder="1"/>
    <xf numFmtId="0" fontId="0" fillId="0" borderId="3" xfId="0" applyFont="1" applyBorder="1"/>
    <xf numFmtId="49" fontId="2" fillId="0" borderId="7" xfId="0" applyNumberFormat="1" applyFont="1" applyBorder="1" applyAlignment="1">
      <alignment horizontal="center" vertical="center" textRotation="255" shrinkToFit="1"/>
    </xf>
    <xf numFmtId="0" fontId="0" fillId="0" borderId="7" xfId="0" applyBorder="1"/>
    <xf numFmtId="49" fontId="1" fillId="0" borderId="0" xfId="0" applyNumberFormat="1" applyFont="1" applyAlignment="1">
      <alignment horizontal="center" vertical="center" shrinkToFit="1"/>
    </xf>
    <xf numFmtId="0" fontId="0" fillId="0" borderId="0" xfId="0"/>
    <xf numFmtId="49" fontId="2" fillId="0" borderId="8" xfId="0" applyNumberFormat="1" applyFont="1" applyBorder="1" applyAlignment="1">
      <alignment horizontal="right" vertical="center" shrinkToFit="1"/>
    </xf>
    <xf numFmtId="0" fontId="0" fillId="0" borderId="8" xfId="0" applyBorder="1"/>
    <xf numFmtId="49" fontId="2" fillId="0" borderId="4" xfId="0" applyNumberFormat="1" applyFont="1" applyBorder="1" applyAlignment="1">
      <alignment horizontal="center" vertical="center" shrinkToFit="1"/>
    </xf>
    <xf numFmtId="0" fontId="0" fillId="0" borderId="4" xfId="0" applyBorder="1"/>
    <xf numFmtId="49" fontId="6" fillId="0" borderId="4" xfId="0" applyNumberFormat="1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7" fontId="2" fillId="0" borderId="2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8" fillId="0" borderId="0" xfId="0" applyNumberFormat="1" applyFont="1" applyAlignment="1" applyProtection="1">
      <alignment horizontal="left" vertical="center" shrinkToFit="1"/>
      <protection hidden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12292" name="Line 1"/>
        <xdr:cNvSpPr>
          <a:spLocks noChangeShapeType="1"/>
        </xdr:cNvSpPr>
      </xdr:nvSpPr>
      <xdr:spPr bwMode="auto">
        <a:xfrm>
          <a:off x="0" y="704850"/>
          <a:ext cx="2505075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topLeftCell="C1" workbookViewId="0">
      <pane ySplit="4" topLeftCell="A5" activePane="bottomLeft" state="frozenSplit"/>
      <selection pane="bottomLeft" sqref="A1:F1"/>
    </sheetView>
  </sheetViews>
  <sheetFormatPr defaultColWidth="9.125" defaultRowHeight="16.5"/>
  <cols>
    <col min="1" max="1" width="4.75" style="65" customWidth="1"/>
    <col min="2" max="2" width="4.75" style="3" customWidth="1"/>
    <col min="3" max="3" width="32.75" style="3" customWidth="1"/>
    <col min="4" max="4" width="36.375" style="3" customWidth="1"/>
    <col min="5" max="5" width="38.625" style="3" customWidth="1"/>
    <col min="6" max="6" width="48.75" style="73" customWidth="1"/>
    <col min="7" max="7" width="15.375" style="3" hidden="1" customWidth="1"/>
    <col min="8" max="8" width="0" style="13" hidden="1" customWidth="1"/>
    <col min="9" max="9" width="0" style="3" hidden="1" customWidth="1"/>
    <col min="10" max="16384" width="9.125" style="3"/>
  </cols>
  <sheetData>
    <row r="1" spans="1:8" ht="24.95" customHeight="1">
      <c r="A1" s="87" t="s">
        <v>99</v>
      </c>
      <c r="B1" s="88"/>
      <c r="C1" s="88"/>
      <c r="D1" s="88"/>
      <c r="E1" s="88"/>
      <c r="F1" s="88"/>
      <c r="G1" s="2" t="s">
        <v>18</v>
      </c>
      <c r="H1" s="14" t="s">
        <v>18</v>
      </c>
    </row>
    <row r="2" spans="1:8" ht="31.35" customHeight="1">
      <c r="A2" s="18" t="s">
        <v>229</v>
      </c>
      <c r="F2" s="66"/>
      <c r="G2" s="16" t="str">
        <f ca="1">MID(CELL("filename",$A$1),FIND("]",CELL("filename",$A$1))+1,LEN(CELL("filename",$A$1)))</f>
        <v>공사원가계산서</v>
      </c>
    </row>
    <row r="3" spans="1:8" ht="30" customHeight="1">
      <c r="A3" s="89" t="s">
        <v>101</v>
      </c>
      <c r="B3" s="90"/>
      <c r="C3" s="90"/>
      <c r="D3" s="91" t="s">
        <v>43</v>
      </c>
      <c r="E3" s="91" t="s">
        <v>102</v>
      </c>
      <c r="F3" s="93" t="s">
        <v>103</v>
      </c>
    </row>
    <row r="4" spans="1:8" ht="30" customHeight="1">
      <c r="A4" s="95" t="s">
        <v>100</v>
      </c>
      <c r="B4" s="80"/>
      <c r="C4" s="80"/>
      <c r="D4" s="92"/>
      <c r="E4" s="92"/>
      <c r="F4" s="94"/>
      <c r="H4" s="15" t="str">
        <f>HYPERLINK("#'〓 목 차 〓'!B2","목차 →")</f>
        <v>목차 →</v>
      </c>
    </row>
    <row r="5" spans="1:8" ht="30" customHeight="1">
      <c r="A5" s="82" t="s">
        <v>121</v>
      </c>
      <c r="B5" s="85" t="s">
        <v>122</v>
      </c>
      <c r="C5" s="47" t="s">
        <v>104</v>
      </c>
      <c r="D5" s="49">
        <f>총괄내역서!D8-D6+D7</f>
        <v>0</v>
      </c>
      <c r="E5" s="52"/>
      <c r="F5" s="67"/>
      <c r="H5" s="15" t="str">
        <f ca="1">HYPERLINK("#"&amp;총괄내역서!H2&amp;"!D"&amp;ROW(총괄내역서!D8),"총괄표 →")</f>
        <v>총괄표 →</v>
      </c>
    </row>
    <row r="6" spans="1:8" ht="30" customHeight="1">
      <c r="A6" s="83"/>
      <c r="B6" s="86"/>
      <c r="C6" s="47" t="s">
        <v>105</v>
      </c>
      <c r="D6" s="50">
        <v>0</v>
      </c>
      <c r="E6" s="52"/>
      <c r="F6" s="68"/>
    </row>
    <row r="7" spans="1:8" ht="30" customHeight="1">
      <c r="A7" s="83"/>
      <c r="B7" s="86"/>
      <c r="C7" s="47" t="s">
        <v>106</v>
      </c>
      <c r="D7" s="50">
        <v>0</v>
      </c>
      <c r="E7" s="52"/>
      <c r="F7" s="68"/>
    </row>
    <row r="8" spans="1:8" ht="30" customHeight="1">
      <c r="A8" s="83"/>
      <c r="B8" s="80"/>
      <c r="C8" s="10" t="s">
        <v>107</v>
      </c>
      <c r="D8" s="51">
        <f>+D5+D6-D7</f>
        <v>0</v>
      </c>
      <c r="E8" s="53"/>
      <c r="F8" s="69"/>
    </row>
    <row r="9" spans="1:8" ht="30" customHeight="1">
      <c r="A9" s="83"/>
      <c r="B9" s="85" t="s">
        <v>123</v>
      </c>
      <c r="C9" s="47" t="s">
        <v>108</v>
      </c>
      <c r="D9" s="49">
        <f>총괄내역서!E8</f>
        <v>0</v>
      </c>
      <c r="E9" s="52"/>
      <c r="F9" s="67"/>
      <c r="H9" s="15" t="str">
        <f ca="1">HYPERLINK("#"&amp;총괄내역서!H2&amp;"!E"&amp;ROW(총괄내역서!E8),"총괄표 →")</f>
        <v>총괄표 →</v>
      </c>
    </row>
    <row r="10" spans="1:8" ht="30" customHeight="1">
      <c r="A10" s="83"/>
      <c r="B10" s="86"/>
      <c r="C10" s="47" t="s">
        <v>109</v>
      </c>
      <c r="D10" s="49">
        <f>총괄내역서!G9</f>
        <v>0</v>
      </c>
      <c r="E10" s="52"/>
      <c r="F10" s="70" t="str">
        <f>"직접노무비 x "&amp;ROUND(총괄내역서!M9,3)&amp;"%"</f>
        <v>직접노무비 x 3.2%</v>
      </c>
      <c r="H10" s="15" t="str">
        <f ca="1">HYPERLINK("#"&amp;총괄내역서!H2&amp;"!G"&amp;ROW(총괄내역서!G9),"총괄표 →")</f>
        <v>총괄표 →</v>
      </c>
    </row>
    <row r="11" spans="1:8" ht="30" customHeight="1">
      <c r="A11" s="83"/>
      <c r="B11" s="80"/>
      <c r="C11" s="10" t="s">
        <v>107</v>
      </c>
      <c r="D11" s="51">
        <f>+D9+D10</f>
        <v>0</v>
      </c>
      <c r="E11" s="53"/>
      <c r="F11" s="69"/>
    </row>
    <row r="12" spans="1:8" ht="30" customHeight="1">
      <c r="A12" s="83"/>
      <c r="B12" s="85" t="s">
        <v>6</v>
      </c>
      <c r="C12" s="47" t="s">
        <v>110</v>
      </c>
      <c r="D12" s="49">
        <f>총괄내역서!F8</f>
        <v>0</v>
      </c>
      <c r="E12" s="52"/>
      <c r="F12" s="67"/>
      <c r="H12" s="15" t="str">
        <f ca="1">HYPERLINK("#"&amp;총괄내역서!H2&amp;"!F"&amp;ROW(총괄내역서!F8),"총괄표 →")</f>
        <v>총괄표 →</v>
      </c>
    </row>
    <row r="13" spans="1:8" ht="30" customHeight="1">
      <c r="A13" s="83"/>
      <c r="B13" s="86"/>
      <c r="C13" s="47" t="s">
        <v>111</v>
      </c>
      <c r="D13" s="49">
        <f>총괄내역서!G10</f>
        <v>0</v>
      </c>
      <c r="E13" s="52"/>
      <c r="F13" s="70" t="str">
        <f>"노 무 비 x "&amp;ROUND(총괄내역서!M10,3)&amp;"%"</f>
        <v>노 무 비 x 3.9%</v>
      </c>
      <c r="H13" s="15" t="str">
        <f ca="1">HYPERLINK("#"&amp;총괄내역서!H2&amp;"!G"&amp;ROW(총괄내역서!G10),"총괄표 →")</f>
        <v>총괄표 →</v>
      </c>
    </row>
    <row r="14" spans="1:8" ht="30" customHeight="1">
      <c r="A14" s="83"/>
      <c r="B14" s="86"/>
      <c r="C14" s="47" t="s">
        <v>112</v>
      </c>
      <c r="D14" s="49">
        <f>총괄내역서!G11</f>
        <v>0</v>
      </c>
      <c r="E14" s="52"/>
      <c r="F14" s="70" t="str">
        <f>"노 무 비 x "&amp;ROUND(총괄내역서!M11,3)&amp;"%"</f>
        <v>노 무 비 x 0.87%</v>
      </c>
      <c r="H14" s="15" t="str">
        <f ca="1">HYPERLINK("#"&amp;총괄내역서!H2&amp;"!G"&amp;ROW(총괄내역서!G11),"총괄표 →")</f>
        <v>총괄표 →</v>
      </c>
    </row>
    <row r="15" spans="1:8" ht="30" customHeight="1">
      <c r="A15" s="83"/>
      <c r="B15" s="86"/>
      <c r="C15" s="47" t="s">
        <v>113</v>
      </c>
      <c r="D15" s="49">
        <f>총괄내역서!G12</f>
        <v>0</v>
      </c>
      <c r="E15" s="52"/>
      <c r="F15" s="70" t="str">
        <f>"(재료비+노무비) x "&amp;ROUND(총괄내역서!M12,3)&amp;"%"</f>
        <v>(재료비+노무비) x 2.4%</v>
      </c>
      <c r="H15" s="15" t="str">
        <f ca="1">HYPERLINK("#"&amp;총괄내역서!H2&amp;"!G"&amp;ROW(총괄내역서!G12),"총괄표 →")</f>
        <v>총괄표 →</v>
      </c>
    </row>
    <row r="16" spans="1:8" ht="30" customHeight="1">
      <c r="A16" s="83"/>
      <c r="B16" s="86"/>
      <c r="C16" s="47" t="s">
        <v>230</v>
      </c>
      <c r="D16" s="49">
        <f>총괄내역서!G13</f>
        <v>0</v>
      </c>
      <c r="E16" s="52"/>
      <c r="F16" s="70" t="str">
        <f>"(재료비+직접노무비) x "&amp;ROUND(총괄내역서!M13,3)&amp;"%"</f>
        <v>(재료비+직접노무비) x 2.93%</v>
      </c>
      <c r="H16" s="15"/>
    </row>
    <row r="17" spans="1:8" ht="30" customHeight="1">
      <c r="A17" s="84"/>
      <c r="B17" s="80"/>
      <c r="C17" s="48" t="s">
        <v>107</v>
      </c>
      <c r="D17" s="51">
        <f>+D12+D13+D14+D15</f>
        <v>0</v>
      </c>
      <c r="E17" s="53"/>
      <c r="F17" s="69"/>
    </row>
    <row r="18" spans="1:8" ht="30" customHeight="1">
      <c r="A18" s="79" t="s">
        <v>114</v>
      </c>
      <c r="B18" s="80"/>
      <c r="C18" s="81"/>
      <c r="D18" s="43">
        <f>총괄내역서!G15</f>
        <v>0</v>
      </c>
      <c r="E18" s="54"/>
      <c r="F18" s="71" t="str">
        <f>"순공사원가 x "&amp;ROUND(총괄내역서!M15,3)&amp;"%"</f>
        <v>순공사원가 x 2.4%</v>
      </c>
      <c r="H18" s="15" t="str">
        <f ca="1">HYPERLINK("#"&amp;총괄내역서!H2&amp;"!G"&amp;ROW(총괄내역서!G15),"총괄표 →")</f>
        <v>총괄표 →</v>
      </c>
    </row>
    <row r="19" spans="1:8" ht="30" customHeight="1">
      <c r="A19" s="78" t="s">
        <v>115</v>
      </c>
      <c r="B19" s="77"/>
      <c r="C19" s="77"/>
      <c r="D19" s="43">
        <f>총괄내역서!G17</f>
        <v>0</v>
      </c>
      <c r="E19" s="54"/>
      <c r="F19" s="71" t="str">
        <f>"(노무비+경비+일반관리비) x "&amp;ROUND(총괄내역서!M17,3)&amp;"%"</f>
        <v>(노무비+경비+일반관리비) x 5.1%</v>
      </c>
      <c r="H19" s="15" t="str">
        <f ca="1">HYPERLINK("#"&amp;총괄내역서!H2&amp;"!G"&amp;ROW(총괄내역서!G17),"총괄표 →")</f>
        <v>총괄표 →</v>
      </c>
    </row>
    <row r="20" spans="1:8" ht="30" customHeight="1">
      <c r="A20" s="76" t="s">
        <v>116</v>
      </c>
      <c r="B20" s="77"/>
      <c r="C20" s="77"/>
      <c r="D20" s="43">
        <f>총괄내역서!G18</f>
        <v>0</v>
      </c>
      <c r="E20" s="54"/>
      <c r="F20" s="72"/>
      <c r="H20" s="15" t="str">
        <f ca="1">HYPERLINK("#"&amp;총괄내역서!H2&amp;"!G"&amp;ROW(총괄내역서!G18),"총괄표 →")</f>
        <v>총괄표 →</v>
      </c>
    </row>
    <row r="21" spans="1:8" ht="30" customHeight="1">
      <c r="A21" s="78" t="s">
        <v>117</v>
      </c>
      <c r="B21" s="77"/>
      <c r="C21" s="77"/>
      <c r="D21" s="43">
        <f>총괄내역서!G19</f>
        <v>0</v>
      </c>
      <c r="E21" s="54"/>
      <c r="F21" s="71" t="str">
        <f>"총 원 가 x "&amp;ROUND(총괄내역서!M19,3)&amp;"%"</f>
        <v>총 원 가 x 10%</v>
      </c>
      <c r="H21" s="15" t="str">
        <f ca="1">HYPERLINK("#"&amp;총괄내역서!H2&amp;"!G"&amp;ROW(총괄내역서!G19),"총괄표 →")</f>
        <v>총괄표 →</v>
      </c>
    </row>
    <row r="22" spans="1:8" ht="30" customHeight="1">
      <c r="A22" s="76" t="s">
        <v>118</v>
      </c>
      <c r="B22" s="77"/>
      <c r="C22" s="77"/>
      <c r="D22" s="43">
        <f>총괄내역서!G20</f>
        <v>0</v>
      </c>
      <c r="E22" s="54"/>
      <c r="F22" s="72"/>
      <c r="H22" s="15" t="str">
        <f ca="1">HYPERLINK("#"&amp;총괄내역서!H2&amp;"!G"&amp;ROW(총괄내역서!G20),"총괄표 →")</f>
        <v>총괄표 →</v>
      </c>
    </row>
    <row r="23" spans="1:8" ht="30" customHeight="1">
      <c r="A23" s="78" t="s">
        <v>119</v>
      </c>
      <c r="B23" s="77"/>
      <c r="C23" s="77"/>
      <c r="D23" s="43">
        <f>총괄내역서!G21</f>
        <v>0</v>
      </c>
      <c r="E23" s="54"/>
      <c r="F23" s="72"/>
      <c r="H23" s="15" t="str">
        <f ca="1">HYPERLINK("#"&amp;총괄내역서!H2&amp;"!G"&amp;ROW(총괄내역서!G21),"총괄표 →")</f>
        <v>총괄표 →</v>
      </c>
    </row>
    <row r="24" spans="1:8" ht="30" customHeight="1">
      <c r="A24" s="76" t="s">
        <v>120</v>
      </c>
      <c r="B24" s="77"/>
      <c r="C24" s="77"/>
      <c r="D24" s="43">
        <f>총괄내역서!G22</f>
        <v>0</v>
      </c>
      <c r="E24" s="54"/>
      <c r="F24" s="72"/>
      <c r="H24" s="15" t="str">
        <f ca="1">HYPERLINK("#"&amp;총괄내역서!H2&amp;"!G"&amp;ROW(총괄내역서!G22),"총괄표 →")</f>
        <v>총괄표 →</v>
      </c>
    </row>
  </sheetData>
  <mergeCells count="17">
    <mergeCell ref="A5:A17"/>
    <mergeCell ref="B5:B8"/>
    <mergeCell ref="B9:B11"/>
    <mergeCell ref="B12:B17"/>
    <mergeCell ref="A1:F1"/>
    <mergeCell ref="A3:C3"/>
    <mergeCell ref="D3:D4"/>
    <mergeCell ref="E3:E4"/>
    <mergeCell ref="F3:F4"/>
    <mergeCell ref="A4:C4"/>
    <mergeCell ref="A22:C22"/>
    <mergeCell ref="A23:C23"/>
    <mergeCell ref="A24:C24"/>
    <mergeCell ref="A18:C18"/>
    <mergeCell ref="A19:C19"/>
    <mergeCell ref="A20:C20"/>
    <mergeCell ref="A21:C21"/>
  </mergeCells>
  <phoneticPr fontId="10" type="noConversion"/>
  <hyperlinks>
    <hyperlink ref="H1" r:id="rId1" tooltip="설계예산시스템(STmate w9.53)으로 작성 하였으며,_x000a_엑셀 인쇄품질 600 dpi에 최적화 되어 있습니다._x000a_경영정보(주) http://www.stma.co.kr_x000a_Tel) 070-4350-0040_x000a_Fax) 0505-300-3948"/>
    <hyperlink ref="G1" r:id="rId2" tooltip="설계예산시스템(STmate w9.53)으로 작성 하였으며,_x000a_엑셀 인쇄품질 600 dpi에 최적화 되어 있습니다._x000a_경영정보(주) http://www.stma.co.kr_x000a_Tel) 070-4350-0040_x000a_Fax) 0505-300-3948"/>
  </hyperlinks>
  <printOptions horizontalCentered="1"/>
  <pageMargins left="0.27" right="0.26" top="0.78740157480314965" bottom="0.74803149606299202" header="0.18" footer="0.55118110236220463"/>
  <pageSetup paperSize="9" scale="68" fitToWidth="0" fitToHeight="0" orientation="landscape" r:id="rId3"/>
  <headerFooter alignWithMargins="0">
    <oddFooter xml:space="preserve">&amp;C&amp;"굴림체,"&amp;9 - &amp;P -&amp;R&amp;"굴림체,"&amp;9 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2"/>
  <sheetViews>
    <sheetView workbookViewId="0">
      <pane ySplit="3" topLeftCell="A4" activePane="bottomLeft" state="frozenSplit"/>
      <selection pane="bottomLeft" sqref="A1:G1"/>
    </sheetView>
  </sheetViews>
  <sheetFormatPr defaultColWidth="9.125" defaultRowHeight="16.5"/>
  <cols>
    <col min="1" max="1" width="10" style="3" customWidth="1"/>
    <col min="2" max="2" width="26.375" style="3" customWidth="1"/>
    <col min="3" max="3" width="22.75" style="3" customWidth="1"/>
    <col min="4" max="7" width="17.375" style="3" customWidth="1"/>
    <col min="8" max="8" width="9.125" style="11" hidden="1" customWidth="1"/>
    <col min="9" max="12" width="2" style="3" hidden="1" customWidth="1"/>
    <col min="13" max="14" width="4" style="3" hidden="1" customWidth="1"/>
    <col min="15" max="16" width="4" style="11" hidden="1" customWidth="1"/>
    <col min="17" max="17" width="9.125" style="13" hidden="1" customWidth="1"/>
    <col min="18" max="16384" width="9.125" style="3"/>
  </cols>
  <sheetData>
    <row r="1" spans="1:17" ht="24.95" customHeight="1">
      <c r="A1" s="87" t="s">
        <v>232</v>
      </c>
      <c r="B1" s="88"/>
      <c r="C1" s="88"/>
      <c r="D1" s="88"/>
      <c r="E1" s="88"/>
      <c r="F1" s="88"/>
      <c r="G1" s="88"/>
      <c r="H1" s="14" t="s">
        <v>18</v>
      </c>
      <c r="Q1" s="14" t="s">
        <v>18</v>
      </c>
    </row>
    <row r="2" spans="1:17" ht="24" customHeight="1">
      <c r="A2" s="1" t="s">
        <v>229</v>
      </c>
      <c r="H2" s="16" t="str">
        <f ca="1">MID(CELL("filename",$A$1),FIND("]",CELL("filename",$A$1))+1,LEN(CELL("filename",$A$1)))</f>
        <v>총괄내역서</v>
      </c>
    </row>
    <row r="3" spans="1:17" ht="24" customHeight="1">
      <c r="A3" s="5" t="s">
        <v>41</v>
      </c>
      <c r="B3" s="5" t="s">
        <v>1</v>
      </c>
      <c r="C3" s="5" t="s">
        <v>2</v>
      </c>
      <c r="D3" s="5" t="s">
        <v>4</v>
      </c>
      <c r="E3" s="5" t="s">
        <v>5</v>
      </c>
      <c r="F3" s="5" t="s">
        <v>6</v>
      </c>
      <c r="G3" s="10" t="s">
        <v>7</v>
      </c>
      <c r="H3" s="12" t="s">
        <v>44</v>
      </c>
      <c r="Q3" s="15" t="str">
        <f>HYPERLINK("#'〓 목 차 〓'!B2","목차 →")</f>
        <v>목차 →</v>
      </c>
    </row>
    <row r="4" spans="1:17" ht="24" customHeight="1">
      <c r="A4" s="7"/>
      <c r="B4" s="7" t="s">
        <v>46</v>
      </c>
      <c r="C4" s="7"/>
      <c r="D4" s="35">
        <f>내역서!G5</f>
        <v>0</v>
      </c>
      <c r="E4" s="35">
        <f>내역서!I5</f>
        <v>0</v>
      </c>
      <c r="F4" s="35">
        <f>내역서!K5</f>
        <v>0</v>
      </c>
      <c r="G4" s="43">
        <f>내역서!M5</f>
        <v>0</v>
      </c>
      <c r="Q4" s="15" t="str">
        <f ca="1">HYPERLINK("#"&amp;내역서!O2&amp;"!A"&amp;ROW(내역서!A5),"내역 →")</f>
        <v>내역 →</v>
      </c>
    </row>
    <row r="5" spans="1:17" ht="24" customHeight="1">
      <c r="A5" s="7" t="s">
        <v>26</v>
      </c>
      <c r="B5" s="7" t="s">
        <v>51</v>
      </c>
      <c r="C5" s="7"/>
      <c r="D5" s="35">
        <f>내역서!G7</f>
        <v>0</v>
      </c>
      <c r="E5" s="35">
        <f>내역서!I7</f>
        <v>0</v>
      </c>
      <c r="F5" s="35">
        <f>내역서!K7</f>
        <v>0</v>
      </c>
      <c r="G5" s="43">
        <f>내역서!M7</f>
        <v>0</v>
      </c>
      <c r="Q5" s="15" t="str">
        <f ca="1">HYPERLINK("#"&amp;내역서!O2&amp;"!A"&amp;ROW(내역서!A7),"내역 →")</f>
        <v>내역 →</v>
      </c>
    </row>
    <row r="6" spans="1:17" ht="24" customHeight="1">
      <c r="A6" s="7" t="s">
        <v>27</v>
      </c>
      <c r="B6" s="7" t="s">
        <v>57</v>
      </c>
      <c r="C6" s="7"/>
      <c r="D6" s="35">
        <f>내역서!G11</f>
        <v>0</v>
      </c>
      <c r="E6" s="35">
        <f>내역서!I11</f>
        <v>0</v>
      </c>
      <c r="F6" s="35">
        <f>내역서!K11</f>
        <v>0</v>
      </c>
      <c r="G6" s="43">
        <f>내역서!M11</f>
        <v>0</v>
      </c>
      <c r="Q6" s="15" t="str">
        <f ca="1">HYPERLINK("#"&amp;내역서!O2&amp;"!A"&amp;ROW(내역서!A11),"내역 →")</f>
        <v>내역 →</v>
      </c>
    </row>
    <row r="7" spans="1:17" ht="24" customHeight="1">
      <c r="A7" s="7" t="s">
        <v>26</v>
      </c>
      <c r="B7" s="7" t="s">
        <v>50</v>
      </c>
      <c r="C7" s="7"/>
      <c r="D7" s="35">
        <f>내역서!G25</f>
        <v>0</v>
      </c>
      <c r="E7" s="35">
        <f>내역서!I25</f>
        <v>0</v>
      </c>
      <c r="F7" s="35">
        <f>내역서!K25</f>
        <v>0</v>
      </c>
      <c r="G7" s="43">
        <f>내역서!M25</f>
        <v>0</v>
      </c>
      <c r="Q7" s="15" t="str">
        <f ca="1">HYPERLINK("#"&amp;내역서!O2&amp;"!A"&amp;ROW(내역서!A25),"내역 →")</f>
        <v>내역 →</v>
      </c>
    </row>
    <row r="8" spans="1:17" ht="24" customHeight="1">
      <c r="A8" s="7" t="s">
        <v>67</v>
      </c>
      <c r="B8" s="7" t="s">
        <v>68</v>
      </c>
      <c r="C8" s="7"/>
      <c r="D8" s="35">
        <f>내역서!G27</f>
        <v>0</v>
      </c>
      <c r="E8" s="35">
        <f>내역서!I27</f>
        <v>0</v>
      </c>
      <c r="F8" s="35">
        <f>내역서!K27</f>
        <v>0</v>
      </c>
      <c r="G8" s="43">
        <f>내역서!M27</f>
        <v>0</v>
      </c>
      <c r="Q8" s="15" t="str">
        <f ca="1">HYPERLINK("#"&amp;내역서!O2&amp;"!A"&amp;ROW(내역서!A27),"내역 →")</f>
        <v>내역 →</v>
      </c>
    </row>
    <row r="9" spans="1:17" ht="24" customHeight="1">
      <c r="A9" s="7"/>
      <c r="B9" s="7" t="s">
        <v>69</v>
      </c>
      <c r="C9" s="7"/>
      <c r="D9" s="97" t="str">
        <f>"직접노무비 x "&amp;ROUND(M9,3)&amp;"%"</f>
        <v>직접노무비 x 3.2%</v>
      </c>
      <c r="E9" s="77"/>
      <c r="F9" s="77"/>
      <c r="G9" s="43">
        <f>ROUNDDOWN(E8*M9/100,0)-K9</f>
        <v>0</v>
      </c>
      <c r="H9" s="12" t="s">
        <v>70</v>
      </c>
      <c r="I9" s="22">
        <v>0</v>
      </c>
      <c r="M9" s="44">
        <v>3.2</v>
      </c>
      <c r="N9" s="22">
        <v>0</v>
      </c>
      <c r="O9" s="46">
        <v>0</v>
      </c>
      <c r="P9" s="46">
        <v>0</v>
      </c>
    </row>
    <row r="10" spans="1:17" ht="24" customHeight="1">
      <c r="A10" s="7"/>
      <c r="B10" s="7" t="s">
        <v>71</v>
      </c>
      <c r="C10" s="7"/>
      <c r="D10" s="97" t="str">
        <f>"(직접노무비+간접노무비) x "&amp;ROUND(M10,3)&amp;"%"</f>
        <v>(직접노무비+간접노무비) x 3.9%</v>
      </c>
      <c r="E10" s="77"/>
      <c r="F10" s="77"/>
      <c r="G10" s="43">
        <f>ROUNDDOWN((E8+G9)*M10/100,0)-K10</f>
        <v>0</v>
      </c>
      <c r="H10" s="12" t="s">
        <v>72</v>
      </c>
      <c r="I10" s="22">
        <v>0</v>
      </c>
      <c r="M10" s="44">
        <v>3.9</v>
      </c>
      <c r="N10" s="22">
        <v>0</v>
      </c>
      <c r="O10" s="46">
        <v>0</v>
      </c>
      <c r="P10" s="46">
        <v>0</v>
      </c>
    </row>
    <row r="11" spans="1:17" ht="24" customHeight="1">
      <c r="A11" s="7"/>
      <c r="B11" s="7" t="s">
        <v>73</v>
      </c>
      <c r="C11" s="7"/>
      <c r="D11" s="97" t="str">
        <f>"(직접노무비+간접노무비) x "&amp;ROUND(M11,3)&amp;"%"</f>
        <v>(직접노무비+간접노무비) x 0.87%</v>
      </c>
      <c r="E11" s="77"/>
      <c r="F11" s="77"/>
      <c r="G11" s="43">
        <f>ROUNDDOWN((E8+G9)*M11/100,0)-K11</f>
        <v>0</v>
      </c>
      <c r="H11" s="12" t="s">
        <v>74</v>
      </c>
      <c r="I11" s="22">
        <v>0</v>
      </c>
      <c r="M11" s="44">
        <v>0.87</v>
      </c>
      <c r="N11" s="22">
        <v>0</v>
      </c>
      <c r="O11" s="46">
        <v>0</v>
      </c>
      <c r="P11" s="46">
        <v>0</v>
      </c>
    </row>
    <row r="12" spans="1:17" ht="24" customHeight="1">
      <c r="A12" s="7"/>
      <c r="B12" s="7" t="s">
        <v>75</v>
      </c>
      <c r="C12" s="7"/>
      <c r="D12" s="97" t="str">
        <f>"(직접노무비+간접노무비+재료비) x "&amp;ROUND(M12,3)&amp;"%"</f>
        <v>(직접노무비+간접노무비+재료비) x 2.4%</v>
      </c>
      <c r="E12" s="77"/>
      <c r="F12" s="77"/>
      <c r="G12" s="43">
        <f>ROUNDDOWN((((E8+G9)+(D8)))*M12/100,0)-K12</f>
        <v>0</v>
      </c>
      <c r="H12" s="12" t="s">
        <v>76</v>
      </c>
      <c r="I12" s="22">
        <v>0</v>
      </c>
      <c r="M12" s="44">
        <v>2.4</v>
      </c>
      <c r="N12" s="22">
        <v>0</v>
      </c>
      <c r="O12" s="46">
        <v>0</v>
      </c>
      <c r="P12" s="46">
        <v>0</v>
      </c>
    </row>
    <row r="13" spans="1:17" ht="24" customHeight="1">
      <c r="A13" s="74"/>
      <c r="B13" s="75" t="s">
        <v>231</v>
      </c>
      <c r="C13" s="74"/>
      <c r="D13" s="97" t="str">
        <f>"(직접노무비+재료비) x "&amp;ROUND(M13,3)&amp;"%"</f>
        <v>(직접노무비+재료비) x 2.93%</v>
      </c>
      <c r="E13" s="77"/>
      <c r="F13" s="77"/>
      <c r="G13" s="43">
        <f>ROUNDDOWN((((E8+G10)+(D8)))*M13/100,0)</f>
        <v>0</v>
      </c>
      <c r="H13" s="12"/>
      <c r="I13" s="22"/>
      <c r="M13" s="44">
        <v>2.93</v>
      </c>
      <c r="N13" s="22"/>
      <c r="O13" s="46"/>
      <c r="P13" s="46"/>
    </row>
    <row r="14" spans="1:17" ht="24" customHeight="1">
      <c r="A14" s="7" t="s">
        <v>77</v>
      </c>
      <c r="B14" s="7" t="s">
        <v>78</v>
      </c>
      <c r="C14" s="7"/>
      <c r="D14" s="96"/>
      <c r="E14" s="77"/>
      <c r="F14" s="77"/>
      <c r="G14" s="43">
        <f>(G8+G9+G10+G11+G12+G13)-K14</f>
        <v>0</v>
      </c>
      <c r="H14" s="12" t="s">
        <v>79</v>
      </c>
      <c r="I14" s="22">
        <v>0</v>
      </c>
      <c r="M14" s="22">
        <v>0</v>
      </c>
      <c r="N14" s="22">
        <v>0</v>
      </c>
      <c r="O14" s="46">
        <v>0</v>
      </c>
      <c r="P14" s="46">
        <v>0</v>
      </c>
    </row>
    <row r="15" spans="1:17" ht="24" customHeight="1">
      <c r="A15" s="7"/>
      <c r="B15" s="7" t="s">
        <v>80</v>
      </c>
      <c r="C15" s="7"/>
      <c r="D15" s="97" t="str">
        <f>"(나.소  계) x "&amp;ROUND(M15,3)&amp;"%"</f>
        <v>(나.소  계) x 2.4%</v>
      </c>
      <c r="E15" s="77"/>
      <c r="F15" s="77"/>
      <c r="G15" s="43">
        <f>ROUNDDOWN(((G14)+0)*M15/100,0)-K15</f>
        <v>0</v>
      </c>
      <c r="H15" s="12" t="s">
        <v>81</v>
      </c>
      <c r="I15" s="22">
        <v>0</v>
      </c>
      <c r="M15" s="45">
        <v>2.4</v>
      </c>
      <c r="N15" s="22">
        <v>0</v>
      </c>
      <c r="O15" s="46">
        <v>0</v>
      </c>
      <c r="P15" s="46">
        <v>0</v>
      </c>
    </row>
    <row r="16" spans="1:17" ht="24" customHeight="1">
      <c r="A16" s="7" t="s">
        <v>82</v>
      </c>
      <c r="B16" s="7" t="s">
        <v>78</v>
      </c>
      <c r="C16" s="7"/>
      <c r="D16" s="96"/>
      <c r="E16" s="77"/>
      <c r="F16" s="77"/>
      <c r="G16" s="43">
        <f>(G14+G15)-K16</f>
        <v>0</v>
      </c>
      <c r="H16" s="12" t="s">
        <v>83</v>
      </c>
      <c r="I16" s="22">
        <v>4</v>
      </c>
      <c r="J16" s="37">
        <f>G16</f>
        <v>0</v>
      </c>
      <c r="L16" s="37">
        <f>G16</f>
        <v>0</v>
      </c>
      <c r="M16" s="22">
        <v>0</v>
      </c>
      <c r="N16" s="22">
        <v>0</v>
      </c>
      <c r="O16" s="46">
        <v>0</v>
      </c>
      <c r="P16" s="46">
        <v>0</v>
      </c>
    </row>
    <row r="17" spans="1:16" ht="24" customHeight="1">
      <c r="A17" s="7"/>
      <c r="B17" s="7" t="s">
        <v>84</v>
      </c>
      <c r="C17" s="7"/>
      <c r="D17" s="97" t="str">
        <f>"(다.소계 - 재료비) x "&amp;ROUND(M17,3)&amp;"% = "&amp;TEXT(J17,"#,##0")</f>
        <v>(다.소계 - 재료비) x 5.1% = 0</v>
      </c>
      <c r="E17" s="77"/>
      <c r="F17" s="77"/>
      <c r="G17" s="43">
        <f>ROUNDDOWN(((G16)-(D8))*M17/100,0)-I17-K17</f>
        <v>0</v>
      </c>
      <c r="H17" s="12" t="s">
        <v>85</v>
      </c>
      <c r="I17" s="37">
        <f>J18-ROUNDDOWN(J18,-I16)</f>
        <v>0</v>
      </c>
      <c r="J17" s="37">
        <f>ROUNDDOWN(((J16)-(D8))*M17/100,0)</f>
        <v>0</v>
      </c>
      <c r="L17" s="37">
        <f>ROUNDDOWN(((L16)-(D8))*M17/100,0)-I17</f>
        <v>0</v>
      </c>
      <c r="M17" s="45">
        <v>5.0999999999999996</v>
      </c>
      <c r="N17" s="22">
        <v>0</v>
      </c>
      <c r="O17" s="46">
        <v>0</v>
      </c>
      <c r="P17" s="46">
        <v>0</v>
      </c>
    </row>
    <row r="18" spans="1:16" ht="24" customHeight="1">
      <c r="A18" s="7" t="s">
        <v>86</v>
      </c>
      <c r="B18" s="7" t="s">
        <v>87</v>
      </c>
      <c r="C18" s="7"/>
      <c r="D18" s="96"/>
      <c r="E18" s="77"/>
      <c r="F18" s="77"/>
      <c r="G18" s="43">
        <f>(G16+G17)-K18</f>
        <v>0</v>
      </c>
      <c r="H18" s="12" t="s">
        <v>88</v>
      </c>
      <c r="I18" s="22">
        <v>0</v>
      </c>
      <c r="J18" s="37">
        <f>(J16+J17)</f>
        <v>0</v>
      </c>
      <c r="L18" s="37">
        <f>(L16+L17)</f>
        <v>0</v>
      </c>
      <c r="M18" s="22">
        <v>0</v>
      </c>
      <c r="N18" s="22">
        <v>0</v>
      </c>
      <c r="O18" s="46">
        <v>4</v>
      </c>
      <c r="P18" s="46">
        <v>0</v>
      </c>
    </row>
    <row r="19" spans="1:16" ht="24" customHeight="1">
      <c r="A19" s="7"/>
      <c r="B19" s="7" t="s">
        <v>89</v>
      </c>
      <c r="C19" s="7"/>
      <c r="D19" s="97" t="str">
        <f>"공급가액 x "&amp;ROUND(M19,3)&amp;"%"</f>
        <v>공급가액 x 10%</v>
      </c>
      <c r="E19" s="77"/>
      <c r="F19" s="77"/>
      <c r="G19" s="43">
        <f>ROUNDDOWN((G18)*M19/100,0)+I19-K19</f>
        <v>0</v>
      </c>
      <c r="H19" s="12" t="s">
        <v>90</v>
      </c>
      <c r="I19" s="22">
        <v>0</v>
      </c>
      <c r="M19" s="45">
        <v>10</v>
      </c>
      <c r="N19" s="22">
        <v>0</v>
      </c>
      <c r="O19" s="46">
        <v>0</v>
      </c>
      <c r="P19" s="46">
        <v>0</v>
      </c>
    </row>
    <row r="20" spans="1:16" ht="24" customHeight="1">
      <c r="A20" s="7" t="s">
        <v>91</v>
      </c>
      <c r="B20" s="7" t="s">
        <v>92</v>
      </c>
      <c r="C20" s="7"/>
      <c r="D20" s="96"/>
      <c r="E20" s="77"/>
      <c r="F20" s="77"/>
      <c r="G20" s="43">
        <f>(G18+G19)-K20</f>
        <v>0</v>
      </c>
      <c r="H20" s="12" t="s">
        <v>93</v>
      </c>
      <c r="I20" s="22">
        <v>0</v>
      </c>
      <c r="M20" s="22">
        <v>0</v>
      </c>
      <c r="N20" s="22">
        <v>0</v>
      </c>
      <c r="O20" s="46">
        <v>0</v>
      </c>
      <c r="P20" s="46">
        <v>0</v>
      </c>
    </row>
    <row r="21" spans="1:16" ht="24" customHeight="1">
      <c r="A21" s="7"/>
      <c r="B21" s="7" t="s">
        <v>94</v>
      </c>
      <c r="C21" s="7"/>
      <c r="D21" s="96"/>
      <c r="E21" s="77"/>
      <c r="F21" s="77"/>
      <c r="G21" s="9"/>
      <c r="H21" s="12" t="s">
        <v>95</v>
      </c>
      <c r="I21" s="22">
        <v>34557600</v>
      </c>
      <c r="M21" s="22">
        <v>0</v>
      </c>
      <c r="N21" s="22">
        <v>0</v>
      </c>
      <c r="O21" s="46">
        <v>0</v>
      </c>
      <c r="P21" s="46">
        <v>0</v>
      </c>
    </row>
    <row r="22" spans="1:16" ht="24" customHeight="1">
      <c r="A22" s="7" t="s">
        <v>96</v>
      </c>
      <c r="B22" s="7" t="s">
        <v>97</v>
      </c>
      <c r="C22" s="7"/>
      <c r="D22" s="96"/>
      <c r="E22" s="77"/>
      <c r="F22" s="77"/>
      <c r="G22" s="43">
        <f>(G20+G21)-K22</f>
        <v>0</v>
      </c>
      <c r="H22" s="12" t="s">
        <v>98</v>
      </c>
      <c r="I22" s="22">
        <v>0</v>
      </c>
      <c r="M22" s="22">
        <v>0</v>
      </c>
      <c r="N22" s="22">
        <v>0</v>
      </c>
      <c r="O22" s="46">
        <v>0</v>
      </c>
      <c r="P22" s="46">
        <v>0</v>
      </c>
    </row>
  </sheetData>
  <mergeCells count="15">
    <mergeCell ref="D12:F12"/>
    <mergeCell ref="D14:F14"/>
    <mergeCell ref="D15:F15"/>
    <mergeCell ref="D16:F16"/>
    <mergeCell ref="A1:G1"/>
    <mergeCell ref="D9:F9"/>
    <mergeCell ref="D10:F10"/>
    <mergeCell ref="D11:F11"/>
    <mergeCell ref="D13:F13"/>
    <mergeCell ref="D21:F21"/>
    <mergeCell ref="D22:F22"/>
    <mergeCell ref="D17:F17"/>
    <mergeCell ref="D18:F18"/>
    <mergeCell ref="D19:F19"/>
    <mergeCell ref="D20:F20"/>
  </mergeCells>
  <phoneticPr fontId="10" type="noConversion"/>
  <hyperlinks>
    <hyperlink ref="H1" r:id="rId1" tooltip="설계예산시스템(STmate w9.53)으로 작성 하였으며,_x000a_엑셀 인쇄품질 600 dpi에 최적화 되어 있습니다._x000a_경영정보(주) http://www.stma.co.kr_x000a_Tel) 070-4350-0040_x000a_Fax) 0505-300-3948"/>
    <hyperlink ref="Q1" r:id="rId2" tooltip="설계예산시스템(STmate w9.53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5118110236220474" header="0" footer="0.35433070866141736"/>
  <pageSetup paperSize="9" scale="91" fitToWidth="0" fitToHeight="0" orientation="landscape" r:id="rId3"/>
  <headerFooter alignWithMargins="0">
    <oddFooter xml:space="preserve">&amp;C&amp;"굴림체,"&amp;9 - &amp;P -&amp;R&amp;"굴림체,"&amp;9 </oddFooter>
  </headerFooter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45"/>
  <sheetViews>
    <sheetView workbookViewId="0">
      <pane ySplit="4" topLeftCell="A5" activePane="bottomLeft" state="frozenSplit"/>
      <selection pane="bottomLeft" sqref="A1:N1"/>
    </sheetView>
  </sheetViews>
  <sheetFormatPr defaultColWidth="9.125" defaultRowHeight="16.5"/>
  <cols>
    <col min="1" max="1" width="10" style="3" customWidth="1"/>
    <col min="2" max="3" width="24.125" style="3" customWidth="1"/>
    <col min="4" max="4" width="10" style="3" customWidth="1"/>
    <col min="5" max="5" width="5.375" style="3" customWidth="1"/>
    <col min="6" max="6" width="10" style="3" customWidth="1"/>
    <col min="7" max="7" width="11.375" style="3" customWidth="1"/>
    <col min="8" max="8" width="10" style="3" customWidth="1"/>
    <col min="9" max="9" width="11.375" style="3" customWidth="1"/>
    <col min="10" max="10" width="10" style="3" customWidth="1"/>
    <col min="11" max="11" width="11.375" style="3" customWidth="1"/>
    <col min="12" max="12" width="10" style="3" customWidth="1"/>
    <col min="13" max="13" width="11.375" style="3" customWidth="1"/>
    <col min="14" max="14" width="10" style="3" customWidth="1"/>
    <col min="15" max="15" width="9.125" style="11" hidden="1" customWidth="1"/>
    <col min="16" max="28" width="2" style="3" hidden="1" customWidth="1"/>
    <col min="29" max="29" width="0" style="13" hidden="1" customWidth="1"/>
    <col min="30" max="30" width="0" style="3" hidden="1" customWidth="1"/>
    <col min="31" max="16384" width="9.125" style="3"/>
  </cols>
  <sheetData>
    <row r="1" spans="1:29" ht="24.95" customHeight="1">
      <c r="A1" s="87" t="s">
        <v>40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2" t="s">
        <v>18</v>
      </c>
      <c r="AC1" s="14" t="s">
        <v>18</v>
      </c>
    </row>
    <row r="2" spans="1:29" ht="30.6" customHeight="1">
      <c r="A2" s="1" t="s">
        <v>229</v>
      </c>
      <c r="O2" s="16" t="str">
        <f ca="1">MID(CELL("filename",$A$1),FIND("]",CELL("filename",$A$1))+1,LEN(CELL("filename",$A$1)))</f>
        <v>내역서</v>
      </c>
    </row>
    <row r="3" spans="1:29" ht="30.6" customHeight="1">
      <c r="A3" s="98" t="s">
        <v>41</v>
      </c>
      <c r="B3" s="98" t="s">
        <v>1</v>
      </c>
      <c r="C3" s="98" t="s">
        <v>2</v>
      </c>
      <c r="D3" s="98" t="s">
        <v>42</v>
      </c>
      <c r="E3" s="98" t="s">
        <v>3</v>
      </c>
      <c r="F3" s="91" t="s">
        <v>4</v>
      </c>
      <c r="G3" s="81"/>
      <c r="H3" s="91" t="s">
        <v>5</v>
      </c>
      <c r="I3" s="81"/>
      <c r="J3" s="91" t="s">
        <v>6</v>
      </c>
      <c r="K3" s="81"/>
      <c r="L3" s="91" t="s">
        <v>7</v>
      </c>
      <c r="M3" s="81"/>
      <c r="N3" s="91" t="s">
        <v>8</v>
      </c>
    </row>
    <row r="4" spans="1:29" ht="30.6" customHeight="1">
      <c r="A4" s="81"/>
      <c r="B4" s="81"/>
      <c r="C4" s="81"/>
      <c r="D4" s="81"/>
      <c r="E4" s="81"/>
      <c r="F4" s="6" t="s">
        <v>19</v>
      </c>
      <c r="G4" s="6" t="s">
        <v>43</v>
      </c>
      <c r="H4" s="6" t="s">
        <v>19</v>
      </c>
      <c r="I4" s="6" t="s">
        <v>43</v>
      </c>
      <c r="J4" s="6" t="s">
        <v>19</v>
      </c>
      <c r="K4" s="6" t="s">
        <v>43</v>
      </c>
      <c r="L4" s="6" t="s">
        <v>19</v>
      </c>
      <c r="M4" s="6" t="s">
        <v>43</v>
      </c>
      <c r="N4" s="92"/>
      <c r="AC4" s="15" t="str">
        <f>HYPERLINK("#'〓 목 차 〓'!B2","목차 →")</f>
        <v>목차 →</v>
      </c>
    </row>
    <row r="5" spans="1:29" ht="30.6" customHeight="1">
      <c r="A5" s="23"/>
      <c r="B5" s="23" t="s">
        <v>46</v>
      </c>
      <c r="C5" s="25"/>
      <c r="D5" s="27"/>
      <c r="E5" s="17"/>
      <c r="F5" s="8"/>
      <c r="G5" s="35"/>
      <c r="H5" s="8"/>
      <c r="I5" s="35"/>
      <c r="J5" s="8"/>
      <c r="K5" s="35"/>
      <c r="L5" s="9"/>
      <c r="M5" s="41"/>
      <c r="N5" s="17"/>
      <c r="O5" s="21" t="str">
        <f>"_x0007_`COD|E3_x0005_`QTY1|1_x0005_`EXI|0_x0005_`END|"&amp;ROW(M15)&amp;"_x0005_`"</f>
        <v>_x0007_`COD|E3_x0005_`QTY1|1_x0005_`EXI|0_x0005_`END|15_x0005_`</v>
      </c>
      <c r="P5" s="4" t="s">
        <v>48</v>
      </c>
      <c r="Q5" s="4" t="s">
        <v>45</v>
      </c>
    </row>
    <row r="6" spans="1:29" ht="30.6" customHeight="1">
      <c r="A6" s="7"/>
      <c r="B6" s="7"/>
      <c r="C6" s="26"/>
      <c r="D6" s="27"/>
      <c r="E6" s="17"/>
      <c r="F6" s="33"/>
      <c r="G6" s="33"/>
      <c r="H6" s="33"/>
      <c r="I6" s="33"/>
      <c r="J6" s="33"/>
      <c r="K6" s="40"/>
      <c r="L6" s="9"/>
      <c r="M6" s="42"/>
      <c r="N6" s="17"/>
      <c r="O6" s="12" t="s">
        <v>49</v>
      </c>
      <c r="P6" s="4" t="s">
        <v>47</v>
      </c>
      <c r="Q6" s="4" t="s">
        <v>48</v>
      </c>
    </row>
    <row r="7" spans="1:29" ht="30.6" customHeight="1">
      <c r="A7" s="23" t="s">
        <v>26</v>
      </c>
      <c r="B7" s="23" t="s">
        <v>51</v>
      </c>
      <c r="C7" s="25"/>
      <c r="D7" s="27"/>
      <c r="E7" s="17"/>
      <c r="F7" s="8"/>
      <c r="G7" s="35"/>
      <c r="H7" s="8"/>
      <c r="I7" s="35"/>
      <c r="J7" s="8"/>
      <c r="K7" s="35"/>
      <c r="L7" s="9"/>
      <c r="M7" s="41"/>
      <c r="N7" s="17"/>
      <c r="O7" s="21" t="str">
        <f>"_x0007_`COD|E2_x0005_`QTY1|1_x0005_`EXI|0_x0005_`END|"&amp;ROW(M10)&amp;"_x0005_`"</f>
        <v>_x0007_`COD|E2_x0005_`QTY1|1_x0005_`EXI|0_x0005_`END|10_x0005_`</v>
      </c>
      <c r="P7" s="4" t="s">
        <v>53</v>
      </c>
      <c r="Q7" s="4" t="s">
        <v>48</v>
      </c>
    </row>
    <row r="8" spans="1:29" ht="30.6" customHeight="1">
      <c r="A8" s="7"/>
      <c r="B8" s="7" t="s">
        <v>16</v>
      </c>
      <c r="C8" s="26" t="s">
        <v>17</v>
      </c>
      <c r="D8" s="28">
        <v>153</v>
      </c>
      <c r="E8" s="17" t="s">
        <v>15</v>
      </c>
      <c r="F8" s="34"/>
      <c r="G8" s="36"/>
      <c r="H8" s="34"/>
      <c r="I8" s="36"/>
      <c r="J8" s="39"/>
      <c r="K8" s="8"/>
      <c r="L8" s="39"/>
      <c r="M8" s="35"/>
      <c r="N8" s="17"/>
      <c r="O8" s="12" t="s">
        <v>54</v>
      </c>
      <c r="P8" s="4" t="s">
        <v>52</v>
      </c>
      <c r="Q8" s="4" t="s">
        <v>53</v>
      </c>
      <c r="AC8" s="15" t="e">
        <f>HYPERLINK("#"&amp;#REF!&amp;"!A"&amp;ROW(#REF!),"D00356 →")</f>
        <v>#REF!</v>
      </c>
    </row>
    <row r="9" spans="1:29" ht="30.6" customHeight="1">
      <c r="A9" s="7"/>
      <c r="B9" s="7" t="s">
        <v>13</v>
      </c>
      <c r="C9" s="26" t="s">
        <v>14</v>
      </c>
      <c r="D9" s="28">
        <v>153</v>
      </c>
      <c r="E9" s="17" t="s">
        <v>15</v>
      </c>
      <c r="F9" s="34"/>
      <c r="G9" s="36"/>
      <c r="H9" s="34"/>
      <c r="I9" s="36"/>
      <c r="J9" s="39"/>
      <c r="K9" s="8"/>
      <c r="L9" s="39"/>
      <c r="M9" s="35"/>
      <c r="N9" s="17"/>
      <c r="O9" s="12" t="s">
        <v>56</v>
      </c>
      <c r="P9" s="4" t="s">
        <v>55</v>
      </c>
      <c r="Q9" s="4" t="s">
        <v>53</v>
      </c>
      <c r="AC9" s="15" t="e">
        <f>HYPERLINK("#"&amp;#REF!&amp;"!A"&amp;ROW(#REF!),"D00035 →")</f>
        <v>#REF!</v>
      </c>
    </row>
    <row r="10" spans="1:29" ht="30.6" customHeight="1">
      <c r="A10" s="7"/>
      <c r="B10" s="7"/>
      <c r="C10" s="26"/>
      <c r="D10" s="27"/>
      <c r="E10" s="17"/>
      <c r="F10" s="33"/>
      <c r="G10" s="33"/>
      <c r="H10" s="33"/>
      <c r="I10" s="33"/>
      <c r="J10" s="33"/>
      <c r="K10" s="40"/>
      <c r="L10" s="9"/>
      <c r="M10" s="42"/>
      <c r="N10" s="17"/>
      <c r="O10" s="12" t="s">
        <v>49</v>
      </c>
      <c r="P10" s="4" t="s">
        <v>47</v>
      </c>
      <c r="Q10" s="4" t="s">
        <v>48</v>
      </c>
    </row>
    <row r="11" spans="1:29" ht="30.6" customHeight="1">
      <c r="A11" s="23" t="s">
        <v>27</v>
      </c>
      <c r="B11" s="23" t="s">
        <v>57</v>
      </c>
      <c r="C11" s="25"/>
      <c r="D11" s="27"/>
      <c r="E11" s="17"/>
      <c r="F11" s="8"/>
      <c r="G11" s="35"/>
      <c r="H11" s="8"/>
      <c r="I11" s="35"/>
      <c r="J11" s="8"/>
      <c r="K11" s="35"/>
      <c r="L11" s="9"/>
      <c r="M11" s="41"/>
      <c r="N11" s="17"/>
      <c r="O11" s="21" t="str">
        <f>"_x0007_`COD|E2_x0005_`QTY1|1_x0005_`EXI|0_x0005_`END|"&amp;ROW(M15)&amp;"_x0005_`"</f>
        <v>_x0007_`COD|E2_x0005_`QTY1|1_x0005_`EXI|0_x0005_`END|15_x0005_`</v>
      </c>
      <c r="P11" s="4" t="s">
        <v>53</v>
      </c>
      <c r="Q11" s="4" t="s">
        <v>48</v>
      </c>
    </row>
    <row r="12" spans="1:29" ht="30.6" customHeight="1">
      <c r="A12" s="7"/>
      <c r="B12" s="7" t="s">
        <v>12</v>
      </c>
      <c r="C12" s="26" t="s">
        <v>10</v>
      </c>
      <c r="D12" s="28">
        <v>597</v>
      </c>
      <c r="E12" s="17" t="s">
        <v>11</v>
      </c>
      <c r="F12" s="34"/>
      <c r="G12" s="36"/>
      <c r="H12" s="34"/>
      <c r="I12" s="36"/>
      <c r="J12" s="39"/>
      <c r="K12" s="8"/>
      <c r="L12" s="39"/>
      <c r="M12" s="35"/>
      <c r="N12" s="17"/>
      <c r="O12" s="12" t="s">
        <v>59</v>
      </c>
      <c r="P12" s="4" t="s">
        <v>58</v>
      </c>
      <c r="Q12" s="4" t="s">
        <v>53</v>
      </c>
      <c r="AC12" s="15" t="e">
        <f>HYPERLINK("#"&amp;#REF!&amp;"!A"&amp;ROW(#REF!),"D00513 →")</f>
        <v>#REF!</v>
      </c>
    </row>
    <row r="13" spans="1:29" ht="30.6" customHeight="1">
      <c r="A13" s="7"/>
      <c r="B13" s="7" t="s">
        <v>9</v>
      </c>
      <c r="C13" s="26" t="s">
        <v>10</v>
      </c>
      <c r="D13" s="28">
        <v>107</v>
      </c>
      <c r="E13" s="17" t="s">
        <v>11</v>
      </c>
      <c r="F13" s="34"/>
      <c r="G13" s="36"/>
      <c r="H13" s="34"/>
      <c r="I13" s="36"/>
      <c r="J13" s="39"/>
      <c r="K13" s="8"/>
      <c r="L13" s="39"/>
      <c r="M13" s="35"/>
      <c r="N13" s="17"/>
      <c r="O13" s="12" t="s">
        <v>61</v>
      </c>
      <c r="P13" s="4" t="s">
        <v>60</v>
      </c>
      <c r="Q13" s="4" t="s">
        <v>53</v>
      </c>
      <c r="AC13" s="15" t="e">
        <f>HYPERLINK("#"&amp;#REF!&amp;"!A"&amp;ROW(#REF!),"D00141 →")</f>
        <v>#REF!</v>
      </c>
    </row>
    <row r="14" spans="1:29" ht="30.6" customHeight="1">
      <c r="A14" s="7"/>
      <c r="B14" s="7" t="s">
        <v>20</v>
      </c>
      <c r="C14" s="26" t="s">
        <v>21</v>
      </c>
      <c r="D14" s="28">
        <v>6</v>
      </c>
      <c r="E14" s="17" t="s">
        <v>22</v>
      </c>
      <c r="F14" s="34"/>
      <c r="G14" s="36"/>
      <c r="H14" s="38"/>
      <c r="I14" s="8"/>
      <c r="J14" s="38"/>
      <c r="K14" s="8"/>
      <c r="L14" s="39"/>
      <c r="M14" s="35"/>
      <c r="N14" s="17"/>
      <c r="O14" s="12" t="s">
        <v>63</v>
      </c>
      <c r="P14" s="4" t="s">
        <v>62</v>
      </c>
      <c r="Q14" s="4" t="s">
        <v>53</v>
      </c>
      <c r="AC14" s="15" t="e">
        <f>HYPERLINK("#"&amp;#REF!&amp;"!A"&amp;ROW(#REF!),"M01262 →")</f>
        <v>#REF!</v>
      </c>
    </row>
    <row r="15" spans="1:29" ht="30.6" customHeight="1">
      <c r="A15" s="7"/>
      <c r="B15" s="7"/>
      <c r="C15" s="26"/>
      <c r="D15" s="27"/>
      <c r="E15" s="17"/>
      <c r="F15" s="33"/>
      <c r="G15" s="33"/>
      <c r="H15" s="33"/>
      <c r="I15" s="33"/>
      <c r="J15" s="33"/>
      <c r="K15" s="40"/>
      <c r="L15" s="9"/>
      <c r="M15" s="42"/>
      <c r="N15" s="17"/>
      <c r="O15" s="12" t="s">
        <v>49</v>
      </c>
      <c r="P15" s="4" t="s">
        <v>47</v>
      </c>
      <c r="Q15" s="4" t="s">
        <v>45</v>
      </c>
    </row>
    <row r="16" spans="1:29" ht="30.6" customHeight="1">
      <c r="A16" s="7"/>
      <c r="B16" s="7"/>
      <c r="C16" s="7"/>
      <c r="D16" s="29"/>
      <c r="E16" s="20"/>
      <c r="F16" s="31"/>
      <c r="G16" s="31"/>
      <c r="H16" s="31"/>
      <c r="I16" s="31"/>
      <c r="J16" s="31"/>
      <c r="K16" s="31"/>
      <c r="L16" s="31"/>
      <c r="M16" s="31"/>
      <c r="N16" s="17"/>
    </row>
    <row r="17" spans="1:29" ht="30.6" customHeight="1">
      <c r="A17" s="7"/>
      <c r="B17" s="7"/>
      <c r="C17" s="7"/>
      <c r="D17" s="29"/>
      <c r="E17" s="20"/>
      <c r="F17" s="31"/>
      <c r="G17" s="31"/>
      <c r="H17" s="31"/>
      <c r="I17" s="31"/>
      <c r="J17" s="31"/>
      <c r="K17" s="31"/>
      <c r="L17" s="31"/>
      <c r="M17" s="31"/>
      <c r="N17" s="17"/>
    </row>
    <row r="18" spans="1:29" ht="30.6" customHeight="1">
      <c r="A18" s="7"/>
      <c r="B18" s="7"/>
      <c r="C18" s="7"/>
      <c r="D18" s="29"/>
      <c r="E18" s="20"/>
      <c r="F18" s="31"/>
      <c r="G18" s="31"/>
      <c r="H18" s="31"/>
      <c r="I18" s="31"/>
      <c r="J18" s="31"/>
      <c r="K18" s="31"/>
      <c r="L18" s="31"/>
      <c r="M18" s="31"/>
      <c r="N18" s="17"/>
    </row>
    <row r="19" spans="1:29" ht="30.6" customHeight="1">
      <c r="A19" s="7"/>
      <c r="B19" s="7"/>
      <c r="C19" s="7"/>
      <c r="D19" s="29"/>
      <c r="E19" s="20"/>
      <c r="F19" s="31"/>
      <c r="G19" s="31"/>
      <c r="H19" s="31"/>
      <c r="I19" s="31"/>
      <c r="J19" s="31"/>
      <c r="K19" s="31"/>
      <c r="L19" s="31"/>
      <c r="M19" s="31"/>
      <c r="N19" s="17"/>
    </row>
    <row r="20" spans="1:29" ht="30.6" customHeight="1">
      <c r="A20" s="7"/>
      <c r="B20" s="7"/>
      <c r="C20" s="7"/>
      <c r="D20" s="29"/>
      <c r="E20" s="20"/>
      <c r="F20" s="31"/>
      <c r="G20" s="31"/>
      <c r="H20" s="31"/>
      <c r="I20" s="31"/>
      <c r="J20" s="31"/>
      <c r="K20" s="31"/>
      <c r="L20" s="31"/>
      <c r="M20" s="31"/>
      <c r="N20" s="17"/>
    </row>
    <row r="21" spans="1:29" ht="30.6" customHeight="1">
      <c r="A21" s="7"/>
      <c r="B21" s="7"/>
      <c r="C21" s="7"/>
      <c r="D21" s="29"/>
      <c r="E21" s="20"/>
      <c r="F21" s="31"/>
      <c r="G21" s="31"/>
      <c r="H21" s="31"/>
      <c r="I21" s="31"/>
      <c r="J21" s="31"/>
      <c r="K21" s="31"/>
      <c r="L21" s="31"/>
      <c r="M21" s="31"/>
      <c r="N21" s="17"/>
    </row>
    <row r="22" spans="1:29" ht="30.6" customHeight="1">
      <c r="A22" s="7"/>
      <c r="B22" s="7"/>
      <c r="C22" s="7"/>
      <c r="D22" s="29"/>
      <c r="E22" s="20"/>
      <c r="F22" s="31"/>
      <c r="G22" s="31"/>
      <c r="H22" s="31"/>
      <c r="I22" s="31"/>
      <c r="J22" s="31"/>
      <c r="K22" s="31"/>
      <c r="L22" s="31"/>
      <c r="M22" s="31"/>
      <c r="N22" s="17"/>
    </row>
    <row r="23" spans="1:29" ht="30.6" customHeight="1">
      <c r="A23" s="7"/>
      <c r="B23" s="7"/>
      <c r="C23" s="7"/>
      <c r="D23" s="29"/>
      <c r="E23" s="20"/>
      <c r="F23" s="31"/>
      <c r="G23" s="31"/>
      <c r="H23" s="31"/>
      <c r="I23" s="31"/>
      <c r="J23" s="31"/>
      <c r="K23" s="31"/>
      <c r="L23" s="31"/>
      <c r="M23" s="31"/>
      <c r="N23" s="17"/>
    </row>
    <row r="24" spans="1:29" ht="30.6" customHeight="1">
      <c r="A24" s="7"/>
      <c r="B24" s="7"/>
      <c r="C24" s="7"/>
      <c r="D24" s="29"/>
      <c r="E24" s="20"/>
      <c r="F24" s="31"/>
      <c r="G24" s="31"/>
      <c r="H24" s="31"/>
      <c r="I24" s="31"/>
      <c r="J24" s="31"/>
      <c r="K24" s="31"/>
      <c r="L24" s="31"/>
      <c r="M24" s="31"/>
      <c r="N24" s="17"/>
    </row>
    <row r="25" spans="1:29" ht="30.6" customHeight="1">
      <c r="A25" s="23" t="s">
        <v>26</v>
      </c>
      <c r="B25" s="23" t="s">
        <v>50</v>
      </c>
      <c r="C25" s="25"/>
      <c r="D25" s="27"/>
      <c r="E25" s="17"/>
      <c r="F25" s="8"/>
      <c r="G25" s="35"/>
      <c r="H25" s="8"/>
      <c r="I25" s="35"/>
      <c r="J25" s="8"/>
      <c r="K25" s="35"/>
      <c r="L25" s="9"/>
      <c r="M25" s="41"/>
      <c r="N25" s="17"/>
      <c r="O25" s="21" t="str">
        <f>"_x0007_`COD|C2_x0005_`QTY1|1_x0005_`EXI|0_x0005_`END|"&amp;ROW(M27)&amp;"_x0005_`"</f>
        <v>_x0007_`COD|C2_x0005_`QTY1|1_x0005_`EXI|0_x0005_`END|27_x0005_`</v>
      </c>
      <c r="P25" s="4" t="s">
        <v>66</v>
      </c>
    </row>
    <row r="26" spans="1:29" ht="30.6" customHeight="1">
      <c r="A26" s="7"/>
      <c r="B26" s="7" t="s">
        <v>23</v>
      </c>
      <c r="C26" s="26" t="s">
        <v>24</v>
      </c>
      <c r="D26" s="28">
        <v>704</v>
      </c>
      <c r="E26" s="17" t="s">
        <v>25</v>
      </c>
      <c r="F26" s="34"/>
      <c r="G26" s="36"/>
      <c r="H26" s="34"/>
      <c r="I26" s="36"/>
      <c r="J26" s="39"/>
      <c r="K26" s="8"/>
      <c r="L26" s="39"/>
      <c r="M26" s="35"/>
      <c r="N26" s="17"/>
      <c r="O26" s="12" t="s">
        <v>65</v>
      </c>
      <c r="P26" s="4" t="s">
        <v>64</v>
      </c>
      <c r="Q26" s="4" t="s">
        <v>66</v>
      </c>
      <c r="AC26" s="15" t="e">
        <f>HYPERLINK("#"&amp;#REF!&amp;"!A"&amp;ROW(#REF!),"W00076 →")</f>
        <v>#REF!</v>
      </c>
    </row>
    <row r="27" spans="1:29" hidden="1">
      <c r="G27" s="37"/>
      <c r="I27" s="37"/>
      <c r="K27" s="37"/>
      <c r="M27" s="37"/>
    </row>
    <row r="28" spans="1:29" ht="30.6" customHeight="1">
      <c r="A28" s="24"/>
      <c r="B28" s="24"/>
      <c r="C28" s="24"/>
      <c r="D28" s="30"/>
      <c r="E28" s="19"/>
      <c r="F28" s="32"/>
      <c r="G28" s="32"/>
      <c r="H28" s="32"/>
      <c r="I28" s="32"/>
      <c r="J28" s="32"/>
      <c r="K28" s="32"/>
      <c r="L28" s="32"/>
      <c r="M28" s="32"/>
      <c r="N28" s="10"/>
    </row>
    <row r="29" spans="1:29" ht="30.6" customHeight="1">
      <c r="A29" s="7"/>
      <c r="B29" s="7"/>
      <c r="C29" s="7"/>
      <c r="D29" s="29"/>
      <c r="E29" s="20"/>
      <c r="F29" s="31"/>
      <c r="G29" s="31"/>
      <c r="H29" s="31"/>
      <c r="I29" s="31"/>
      <c r="J29" s="31"/>
      <c r="K29" s="31"/>
      <c r="L29" s="31"/>
      <c r="M29" s="31"/>
      <c r="N29" s="17"/>
    </row>
    <row r="30" spans="1:29" ht="30.6" customHeight="1">
      <c r="A30" s="7"/>
      <c r="B30" s="7"/>
      <c r="C30" s="7"/>
      <c r="D30" s="29"/>
      <c r="E30" s="20"/>
      <c r="F30" s="31"/>
      <c r="G30" s="31"/>
      <c r="H30" s="31"/>
      <c r="I30" s="31"/>
      <c r="J30" s="31"/>
      <c r="K30" s="31"/>
      <c r="L30" s="31"/>
      <c r="M30" s="31"/>
      <c r="N30" s="17"/>
    </row>
    <row r="31" spans="1:29" ht="30.6" customHeight="1">
      <c r="A31" s="7"/>
      <c r="B31" s="7"/>
      <c r="C31" s="7"/>
      <c r="D31" s="29"/>
      <c r="E31" s="20"/>
      <c r="F31" s="31"/>
      <c r="G31" s="31"/>
      <c r="H31" s="31"/>
      <c r="I31" s="31"/>
      <c r="J31" s="31"/>
      <c r="K31" s="31"/>
      <c r="L31" s="31"/>
      <c r="M31" s="31"/>
      <c r="N31" s="17"/>
    </row>
    <row r="32" spans="1:29" ht="30.6" customHeight="1">
      <c r="A32" s="7"/>
      <c r="B32" s="7"/>
      <c r="C32" s="7"/>
      <c r="D32" s="29"/>
      <c r="E32" s="20"/>
      <c r="F32" s="31"/>
      <c r="G32" s="31"/>
      <c r="H32" s="31"/>
      <c r="I32" s="31"/>
      <c r="J32" s="31"/>
      <c r="K32" s="31"/>
      <c r="L32" s="31"/>
      <c r="M32" s="31"/>
      <c r="N32" s="17"/>
    </row>
    <row r="33" spans="1:14" ht="30.6" customHeight="1">
      <c r="A33" s="7"/>
      <c r="B33" s="7"/>
      <c r="C33" s="7"/>
      <c r="D33" s="29"/>
      <c r="E33" s="20"/>
      <c r="F33" s="31"/>
      <c r="G33" s="31"/>
      <c r="H33" s="31"/>
      <c r="I33" s="31"/>
      <c r="J33" s="31"/>
      <c r="K33" s="31"/>
      <c r="L33" s="31"/>
      <c r="M33" s="31"/>
      <c r="N33" s="17"/>
    </row>
    <row r="34" spans="1:14" ht="30.6" customHeight="1">
      <c r="A34" s="7"/>
      <c r="B34" s="7"/>
      <c r="C34" s="7"/>
      <c r="D34" s="29"/>
      <c r="E34" s="20"/>
      <c r="F34" s="31"/>
      <c r="G34" s="31"/>
      <c r="H34" s="31"/>
      <c r="I34" s="31"/>
      <c r="J34" s="31"/>
      <c r="K34" s="31"/>
      <c r="L34" s="31"/>
      <c r="M34" s="31"/>
      <c r="N34" s="17"/>
    </row>
    <row r="35" spans="1:14" ht="30.6" customHeight="1">
      <c r="A35" s="7"/>
      <c r="B35" s="7"/>
      <c r="C35" s="7"/>
      <c r="D35" s="29"/>
      <c r="E35" s="20"/>
      <c r="F35" s="31"/>
      <c r="G35" s="31"/>
      <c r="H35" s="31"/>
      <c r="I35" s="31"/>
      <c r="J35" s="31"/>
      <c r="K35" s="31"/>
      <c r="L35" s="31"/>
      <c r="M35" s="31"/>
      <c r="N35" s="17"/>
    </row>
    <row r="36" spans="1:14" ht="30.6" customHeight="1">
      <c r="A36" s="7"/>
      <c r="B36" s="7"/>
      <c r="C36" s="7"/>
      <c r="D36" s="29"/>
      <c r="E36" s="20"/>
      <c r="F36" s="31"/>
      <c r="G36" s="31"/>
      <c r="H36" s="31"/>
      <c r="I36" s="31"/>
      <c r="J36" s="31"/>
      <c r="K36" s="31"/>
      <c r="L36" s="31"/>
      <c r="M36" s="31"/>
      <c r="N36" s="17"/>
    </row>
    <row r="37" spans="1:14" ht="30.6" customHeight="1">
      <c r="A37" s="7"/>
      <c r="B37" s="7"/>
      <c r="C37" s="7"/>
      <c r="D37" s="29"/>
      <c r="E37" s="20"/>
      <c r="F37" s="31"/>
      <c r="G37" s="31"/>
      <c r="H37" s="31"/>
      <c r="I37" s="31"/>
      <c r="J37" s="31"/>
      <c r="K37" s="31"/>
      <c r="L37" s="31"/>
      <c r="M37" s="31"/>
      <c r="N37" s="17"/>
    </row>
    <row r="38" spans="1:14" ht="30.6" customHeight="1">
      <c r="A38" s="7"/>
      <c r="B38" s="7"/>
      <c r="C38" s="7"/>
      <c r="D38" s="29"/>
      <c r="E38" s="20"/>
      <c r="F38" s="31"/>
      <c r="G38" s="31"/>
      <c r="H38" s="31"/>
      <c r="I38" s="31"/>
      <c r="J38" s="31"/>
      <c r="K38" s="31"/>
      <c r="L38" s="31"/>
      <c r="M38" s="31"/>
      <c r="N38" s="17"/>
    </row>
    <row r="39" spans="1:14" ht="30.6" customHeight="1">
      <c r="A39" s="7"/>
      <c r="B39" s="7"/>
      <c r="C39" s="7"/>
      <c r="D39" s="29"/>
      <c r="E39" s="20"/>
      <c r="F39" s="31"/>
      <c r="G39" s="31"/>
      <c r="H39" s="31"/>
      <c r="I39" s="31"/>
      <c r="J39" s="31"/>
      <c r="K39" s="31"/>
      <c r="L39" s="31"/>
      <c r="M39" s="31"/>
      <c r="N39" s="17"/>
    </row>
    <row r="40" spans="1:14" ht="30.6" customHeight="1">
      <c r="A40" s="7"/>
      <c r="B40" s="7"/>
      <c r="C40" s="7"/>
      <c r="D40" s="29"/>
      <c r="E40" s="20"/>
      <c r="F40" s="31"/>
      <c r="G40" s="31"/>
      <c r="H40" s="31"/>
      <c r="I40" s="31"/>
      <c r="J40" s="31"/>
      <c r="K40" s="31"/>
      <c r="L40" s="31"/>
      <c r="M40" s="31"/>
      <c r="N40" s="17"/>
    </row>
    <row r="41" spans="1:14" ht="30.6" customHeight="1">
      <c r="A41" s="7"/>
      <c r="B41" s="7"/>
      <c r="C41" s="7"/>
      <c r="D41" s="29"/>
      <c r="E41" s="20"/>
      <c r="F41" s="31"/>
      <c r="G41" s="31"/>
      <c r="H41" s="31"/>
      <c r="I41" s="31"/>
      <c r="J41" s="31"/>
      <c r="K41" s="31"/>
      <c r="L41" s="31"/>
      <c r="M41" s="31"/>
      <c r="N41" s="17"/>
    </row>
    <row r="42" spans="1:14" ht="30.6" customHeight="1">
      <c r="A42" s="7"/>
      <c r="B42" s="7"/>
      <c r="C42" s="7"/>
      <c r="D42" s="29"/>
      <c r="E42" s="20"/>
      <c r="F42" s="31"/>
      <c r="G42" s="31"/>
      <c r="H42" s="31"/>
      <c r="I42" s="31"/>
      <c r="J42" s="31"/>
      <c r="K42" s="31"/>
      <c r="L42" s="31"/>
      <c r="M42" s="31"/>
      <c r="N42" s="17"/>
    </row>
    <row r="43" spans="1:14" ht="30.6" customHeight="1">
      <c r="A43" s="7"/>
      <c r="B43" s="7"/>
      <c r="C43" s="7"/>
      <c r="D43" s="29"/>
      <c r="E43" s="20"/>
      <c r="F43" s="31"/>
      <c r="G43" s="31"/>
      <c r="H43" s="31"/>
      <c r="I43" s="31"/>
      <c r="J43" s="31"/>
      <c r="K43" s="31"/>
      <c r="L43" s="31"/>
      <c r="M43" s="31"/>
      <c r="N43" s="17"/>
    </row>
    <row r="44" spans="1:14" ht="30.6" customHeight="1">
      <c r="A44" s="7"/>
      <c r="B44" s="7"/>
      <c r="C44" s="7"/>
      <c r="D44" s="29"/>
      <c r="E44" s="20"/>
      <c r="F44" s="31"/>
      <c r="G44" s="31"/>
      <c r="H44" s="31"/>
      <c r="I44" s="31"/>
      <c r="J44" s="31"/>
      <c r="K44" s="31"/>
      <c r="L44" s="31"/>
      <c r="M44" s="31"/>
      <c r="N44" s="17"/>
    </row>
    <row r="45" spans="1:14" ht="30.6" customHeight="1">
      <c r="A45" s="7"/>
      <c r="B45" s="7"/>
      <c r="C45" s="7"/>
      <c r="D45" s="29"/>
      <c r="E45" s="20"/>
      <c r="F45" s="31"/>
      <c r="G45" s="31"/>
      <c r="H45" s="31"/>
      <c r="I45" s="31"/>
      <c r="J45" s="31"/>
      <c r="K45" s="31"/>
      <c r="L45" s="31"/>
      <c r="M45" s="31"/>
      <c r="N45" s="17"/>
    </row>
  </sheetData>
  <mergeCells count="11">
    <mergeCell ref="H3:I3"/>
    <mergeCell ref="J3:K3"/>
    <mergeCell ref="L3:M3"/>
    <mergeCell ref="N3:N4"/>
    <mergeCell ref="A1:N1"/>
    <mergeCell ref="A3:A4"/>
    <mergeCell ref="B3:B4"/>
    <mergeCell ref="C3:C4"/>
    <mergeCell ref="D3:D4"/>
    <mergeCell ref="E3:E4"/>
    <mergeCell ref="F3:G3"/>
  </mergeCells>
  <phoneticPr fontId="10" type="noConversion"/>
  <hyperlinks>
    <hyperlink ref="AC1" r:id="rId1" tooltip="설계예산시스템(STmate w9.53)으로 작성 하였으며,_x000a_엑셀 인쇄품질 600 dpi에 최적화 되어 있습니다._x000a_경영정보(주) http://www.stma.co.kr_x000a_Tel) 070-4350-0040_x000a_Fax) 0505-300-3948"/>
    <hyperlink ref="O1" r:id="rId2" tooltip="설계예산시스템(STmate w9.53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27" bottom="0.59055118110236227" header="0" footer="0.39370078740157483"/>
  <pageSetup paperSize="9" scale="69" fitToWidth="0" fitToHeight="0" orientation="landscape" r:id="rId3"/>
  <headerFooter alignWithMargins="0">
    <oddFooter xml:space="preserve">&amp;C&amp;"굴림체,"&amp;9 - &amp;P -&amp;R&amp;"굴림체,"&amp;9 </oddFooter>
  </headerFooter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12"/>
  </sheetPr>
  <dimension ref="B2:X73"/>
  <sheetViews>
    <sheetView workbookViewId="0"/>
  </sheetViews>
  <sheetFormatPr defaultColWidth="9.125" defaultRowHeight="16.5"/>
  <cols>
    <col min="1" max="1" width="9.125" style="55"/>
    <col min="2" max="2" width="16.75" style="55" customWidth="1"/>
    <col min="3" max="3" width="15.125" style="55" customWidth="1"/>
    <col min="4" max="24" width="2.375" style="55" customWidth="1"/>
    <col min="25" max="16384" width="9.125" style="55"/>
  </cols>
  <sheetData>
    <row r="2" spans="2:24" ht="19.5">
      <c r="B2" s="99" t="s">
        <v>125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</row>
    <row r="4" spans="2:24" hidden="1">
      <c r="B4" s="56" t="s">
        <v>126</v>
      </c>
      <c r="C4" s="59" t="b">
        <f ca="1">ISERROR(SUM(C6:X15,C18:X20))</f>
        <v>1</v>
      </c>
      <c r="D4" s="62">
        <f>ROW(C21)</f>
        <v>21</v>
      </c>
    </row>
    <row r="5" spans="2:24" hidden="1">
      <c r="B5" s="57" t="s">
        <v>127</v>
      </c>
      <c r="C5" s="57" t="s">
        <v>128</v>
      </c>
      <c r="D5" s="57" t="s">
        <v>129</v>
      </c>
      <c r="E5" s="57" t="s">
        <v>130</v>
      </c>
      <c r="F5" s="57" t="s">
        <v>131</v>
      </c>
      <c r="G5" s="57" t="s">
        <v>132</v>
      </c>
      <c r="H5" s="57" t="s">
        <v>124</v>
      </c>
      <c r="I5" s="57" t="s">
        <v>133</v>
      </c>
      <c r="J5" s="57" t="s">
        <v>134</v>
      </c>
      <c r="K5" s="57" t="s">
        <v>135</v>
      </c>
      <c r="L5" s="57" t="s">
        <v>136</v>
      </c>
      <c r="M5" s="57" t="s">
        <v>137</v>
      </c>
      <c r="N5" s="57" t="s">
        <v>138</v>
      </c>
      <c r="O5" s="57" t="s">
        <v>139</v>
      </c>
      <c r="P5" s="57" t="s">
        <v>140</v>
      </c>
      <c r="Q5" s="57" t="s">
        <v>141</v>
      </c>
      <c r="R5" s="57" t="s">
        <v>142</v>
      </c>
      <c r="S5" s="57" t="s">
        <v>143</v>
      </c>
      <c r="T5" s="57" t="s">
        <v>144</v>
      </c>
      <c r="U5" s="57" t="s">
        <v>145</v>
      </c>
      <c r="V5" s="57" t="s">
        <v>146</v>
      </c>
      <c r="W5" s="57" t="s">
        <v>147</v>
      </c>
      <c r="X5" s="57" t="s">
        <v>148</v>
      </c>
    </row>
    <row r="6" spans="2:24" hidden="1">
      <c r="B6" s="58" t="s">
        <v>149</v>
      </c>
      <c r="C6" s="60" t="e">
        <f ca="1">IF(D6="","재료비목록표",MID(D6,FIND("]",D6)+1,LEN(D6)))</f>
        <v>#REF!</v>
      </c>
      <c r="D6" s="60" t="e">
        <f ca="1">CELL("filename",#REF!)</f>
        <v>#REF!</v>
      </c>
      <c r="E6" s="63"/>
      <c r="F6" s="64" t="e">
        <f ca="1">HYPERLINK("#"&amp;C6&amp;"!"&amp;CHAR(COLUMN(#REF!)+64)&amp;3,COLUMN(#REF!))</f>
        <v>#REF!</v>
      </c>
      <c r="G6" s="64" t="e">
        <f ca="1">HYPERLINK("#"&amp;C6&amp;"!"&amp;CHAR(COLUMN(#REF!)+64)&amp;3,COLUMN(#REF!))</f>
        <v>#REF!</v>
      </c>
      <c r="H6" s="63"/>
      <c r="I6" s="64" t="e">
        <f ca="1">HYPERLINK("#"&amp;C6&amp;"!"&amp;CHAR(COLUMN(#REF!)+64)&amp;3,COLUMN(#REF!))</f>
        <v>#REF!</v>
      </c>
      <c r="J6" s="64" t="e">
        <f ca="1">HYPERLINK("#"&amp;C6&amp;"!A"&amp;ROW(#REF!),ROW(#REF!))</f>
        <v>#REF!</v>
      </c>
      <c r="K6" s="64" t="e">
        <f ca="1">HYPERLINK("#"&amp;C6&amp;"!A"&amp;ROW(#REF!),ROW(#REF!))</f>
        <v>#REF!</v>
      </c>
      <c r="L6" s="64" t="e">
        <f ca="1">HYPERLINK("#"&amp;C6&amp;"!"&amp;CHAR(COLUMN(#REF!)+64)&amp;3,COLUMN(#REF!))</f>
        <v>#REF!</v>
      </c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4" t="e">
        <f ca="1">HYPERLINK("#"&amp;C6&amp;"!"&amp;CHAR(COLUMN(#REF!)+64)&amp;3,COLUMN(#REF!))</f>
        <v>#REF!</v>
      </c>
    </row>
    <row r="7" spans="2:24" hidden="1">
      <c r="B7" s="58" t="s">
        <v>150</v>
      </c>
      <c r="C7" s="60" t="e">
        <f ca="1">IF(D7="","노무비목록표",MID(D7,FIND("]",D7)+1,LEN(D7)))</f>
        <v>#REF!</v>
      </c>
      <c r="D7" s="60" t="e">
        <f ca="1">CELL("filename",#REF!)</f>
        <v>#REF!</v>
      </c>
      <c r="E7" s="63"/>
      <c r="F7" s="64" t="e">
        <f ca="1">HYPERLINK("#"&amp;C7&amp;"!"&amp;CHAR(COLUMN(#REF!)+64)&amp;3,COLUMN(#REF!))</f>
        <v>#REF!</v>
      </c>
      <c r="G7" s="64" t="e">
        <f ca="1">HYPERLINK("#"&amp;C7&amp;"!"&amp;CHAR(COLUMN(#REF!)+64)&amp;3,COLUMN(#REF!))</f>
        <v>#REF!</v>
      </c>
      <c r="H7" s="63"/>
      <c r="I7" s="64" t="e">
        <f ca="1">HYPERLINK("#"&amp;C7&amp;"!"&amp;CHAR(COLUMN(#REF!)+64)&amp;3,COLUMN(#REF!))</f>
        <v>#REF!</v>
      </c>
      <c r="J7" s="64" t="e">
        <f ca="1">HYPERLINK("#"&amp;C7&amp;"!A"&amp;ROW(#REF!),ROW(#REF!))</f>
        <v>#REF!</v>
      </c>
      <c r="K7" s="64" t="e">
        <f ca="1">HYPERLINK("#"&amp;C7&amp;"!A"&amp;ROW(#REF!),ROW(#REF!))</f>
        <v>#REF!</v>
      </c>
      <c r="L7" s="64" t="e">
        <f ca="1">HYPERLINK("#"&amp;C7&amp;"!"&amp;CHAR(COLUMN(#REF!)+64)&amp;3,COLUMN(#REF!))</f>
        <v>#REF!</v>
      </c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4" t="e">
        <f ca="1">HYPERLINK("#"&amp;C7&amp;"!"&amp;CHAR(COLUMN(#REF!)+64)&amp;3,COLUMN(#REF!))</f>
        <v>#REF!</v>
      </c>
    </row>
    <row r="8" spans="2:24" hidden="1">
      <c r="B8" s="58" t="s">
        <v>151</v>
      </c>
      <c r="C8" s="60" t="e">
        <f ca="1">IF(D8="","경비목록표",MID(D8,FIND("]",D8)+1,LEN(D8)))</f>
        <v>#REF!</v>
      </c>
      <c r="D8" s="60" t="e">
        <f ca="1">CELL("filename",#REF!)</f>
        <v>#REF!</v>
      </c>
      <c r="E8" s="63"/>
      <c r="F8" s="64" t="e">
        <f ca="1">HYPERLINK("#"&amp;C8&amp;"!"&amp;CHAR(COLUMN(#REF!)+64)&amp;3,COLUMN(#REF!))</f>
        <v>#REF!</v>
      </c>
      <c r="G8" s="64" t="e">
        <f ca="1">HYPERLINK("#"&amp;C8&amp;"!"&amp;CHAR(COLUMN(#REF!)+64)&amp;3,COLUMN(#REF!))</f>
        <v>#REF!</v>
      </c>
      <c r="H8" s="63"/>
      <c r="I8" s="64" t="e">
        <f ca="1">HYPERLINK("#"&amp;C8&amp;"!"&amp;CHAR(COLUMN(#REF!)+64)&amp;3,COLUMN(#REF!))</f>
        <v>#REF!</v>
      </c>
      <c r="J8" s="64" t="e">
        <f ca="1">HYPERLINK("#"&amp;C8&amp;"!A"&amp;ROW(#REF!),ROW(#REF!))</f>
        <v>#REF!</v>
      </c>
      <c r="K8" s="64" t="e">
        <f ca="1">HYPERLINK("#"&amp;C8&amp;"!A"&amp;ROW(#REF!),ROW(#REF!))</f>
        <v>#REF!</v>
      </c>
      <c r="L8" s="64" t="e">
        <f ca="1">HYPERLINK("#"&amp;C8&amp;"!"&amp;CHAR(COLUMN(#REF!)+64)&amp;3,COLUMN(#REF!))</f>
        <v>#REF!</v>
      </c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4" t="e">
        <f ca="1">HYPERLINK("#"&amp;C8&amp;"!"&amp;CHAR(COLUMN(#REF!)+64)&amp;3,COLUMN(#REF!))</f>
        <v>#REF!</v>
      </c>
    </row>
    <row r="9" spans="2:24" hidden="1">
      <c r="B9" s="58" t="s">
        <v>152</v>
      </c>
      <c r="C9" s="60" t="e">
        <f ca="1">IF(D9="","일식견적목록표",MID(D9,FIND("]",D9)+1,LEN(D9)))</f>
        <v>#REF!</v>
      </c>
      <c r="D9" s="60" t="e">
        <f ca="1">CELL("filename",#REF!)</f>
        <v>#REF!</v>
      </c>
      <c r="E9" s="63"/>
      <c r="F9" s="64" t="e">
        <f ca="1">HYPERLINK("#"&amp;C9&amp;"!"&amp;CHAR(COLUMN(#REF!)+64)&amp;3,COLUMN(#REF!))</f>
        <v>#REF!</v>
      </c>
      <c r="G9" s="64" t="e">
        <f ca="1">HYPERLINK("#"&amp;C9&amp;"!"&amp;CHAR(COLUMN(#REF!)+64)&amp;3,COLUMN(#REF!))</f>
        <v>#REF!</v>
      </c>
      <c r="H9" s="63"/>
      <c r="I9" s="64" t="e">
        <f ca="1">HYPERLINK("#"&amp;C9&amp;"!"&amp;CHAR(COLUMN(#REF!)+64)&amp;3,COLUMN(#REF!))</f>
        <v>#REF!</v>
      </c>
      <c r="J9" s="64" t="e">
        <f ca="1">HYPERLINK("#"&amp;C9&amp;"!A"&amp;ROW(#REF!),ROW(#REF!))</f>
        <v>#REF!</v>
      </c>
      <c r="K9" s="64" t="e">
        <f ca="1">HYPERLINK("#"&amp;C9&amp;"!A"&amp;ROW(#REF!),ROW(#REF!))</f>
        <v>#REF!</v>
      </c>
      <c r="L9" s="64" t="e">
        <f ca="1">HYPERLINK("#"&amp;C9&amp;"!"&amp;CHAR(COLUMN(#REF!)+64)&amp;3,COLUMN(#REF!))</f>
        <v>#REF!</v>
      </c>
      <c r="M9" s="63"/>
      <c r="N9" s="64" t="e">
        <f ca="1">HYPERLINK("#"&amp;C9&amp;"!"&amp;CHAR(COLUMN(#REF!)+64)&amp;3,COLUMN(#REF!))</f>
        <v>#REF!</v>
      </c>
      <c r="O9" s="63"/>
      <c r="P9" s="64" t="e">
        <f ca="1">HYPERLINK("#"&amp;C9&amp;"!"&amp;CHAR(COLUMN(#REF!)+64)&amp;3,COLUMN(#REF!))</f>
        <v>#REF!</v>
      </c>
      <c r="Q9" s="63"/>
      <c r="R9" s="64" t="e">
        <f ca="1">HYPERLINK("#"&amp;C9&amp;"!"&amp;CHAR(COLUMN(#REF!)+64)&amp;3,COLUMN(#REF!))</f>
        <v>#REF!</v>
      </c>
      <c r="S9" s="63"/>
      <c r="T9" s="63"/>
      <c r="U9" s="63"/>
      <c r="V9" s="63"/>
      <c r="W9" s="63"/>
      <c r="X9" s="64" t="e">
        <f ca="1">HYPERLINK("#"&amp;C9&amp;"!"&amp;CHAR(COLUMN(#REF!)+64)&amp;3,COLUMN(#REF!))</f>
        <v>#REF!</v>
      </c>
    </row>
    <row r="10" spans="2:24" hidden="1">
      <c r="B10" s="58" t="s">
        <v>153</v>
      </c>
      <c r="C10" s="60" t="e">
        <f ca="1">IF(D10="","환율및기초자료",MID(D10,FIND("]",D10)+1,LEN(D10)))</f>
        <v>#REF!</v>
      </c>
      <c r="D10" s="60" t="e">
        <f ca="1">CELL("filename",#REF!)</f>
        <v>#REF!</v>
      </c>
      <c r="E10" s="64" t="e">
        <f ca="1">HYPERLINK("#"&amp;C10&amp;"!"&amp;CHAR(COLUMN(#REF!)+64)&amp;5,COLUMN(#REF!))</f>
        <v>#REF!</v>
      </c>
      <c r="F10" s="64" t="e">
        <f ca="1">HYPERLINK("#"&amp;C10&amp;"!"&amp;CHAR(COLUMN(#REF!)+64)&amp;5,COLUMN(#REF!))</f>
        <v>#REF!</v>
      </c>
      <c r="G10" s="64" t="e">
        <f ca="1">HYPERLINK("#"&amp;C10&amp;"!"&amp;CHAR(COLUMN(#REF!)+64)&amp;5,COLUMN(#REF!))</f>
        <v>#REF!</v>
      </c>
      <c r="H10" s="63"/>
      <c r="I10" s="64" t="e">
        <f ca="1">HYPERLINK("#"&amp;C10&amp;"!"&amp;CHAR(COLUMN(#REF!)+64)&amp;5,COLUMN(#REF!))</f>
        <v>#REF!</v>
      </c>
      <c r="J10" s="64" t="e">
        <f ca="1">HYPERLINK("#"&amp;C10&amp;"!A"&amp;ROW(#REF!),ROW(#REF!))</f>
        <v>#REF!</v>
      </c>
      <c r="K10" s="64" t="e">
        <f ca="1">HYPERLINK("#"&amp;C10&amp;"!A"&amp;ROW(#REF!),ROW(#REF!))</f>
        <v>#REF!</v>
      </c>
      <c r="L10" s="64" t="e">
        <f ca="1">HYPERLINK("#"&amp;C10&amp;"!"&amp;CHAR(COLUMN(#REF!)+64)&amp;5,COLUMN(#REF!))</f>
        <v>#REF!</v>
      </c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4" t="e">
        <f ca="1">HYPERLINK("#"&amp;C10&amp;"!"&amp;CHAR(COLUMN(#REF!)+64)&amp;5,COLUMN(#REF!))</f>
        <v>#REF!</v>
      </c>
    </row>
    <row r="11" spans="2:24" hidden="1">
      <c r="B11" s="58" t="s">
        <v>154</v>
      </c>
      <c r="C11" s="60" t="e">
        <f ca="1">IF(D11="","중기목록표",MID(D11,FIND("]",D11)+1,LEN(D11)))</f>
        <v>#REF!</v>
      </c>
      <c r="D11" s="60" t="e">
        <f ca="1">CELL("filename",#REF!)</f>
        <v>#REF!</v>
      </c>
      <c r="E11" s="63"/>
      <c r="F11" s="64" t="e">
        <f ca="1">HYPERLINK("#"&amp;C11&amp;"!"&amp;CHAR(COLUMN(#REF!)+64)&amp;3,COLUMN(#REF!))</f>
        <v>#REF!</v>
      </c>
      <c r="G11" s="64" t="e">
        <f ca="1">HYPERLINK("#"&amp;C11&amp;"!"&amp;CHAR(COLUMN(#REF!)+64)&amp;3,COLUMN(#REF!))</f>
        <v>#REF!</v>
      </c>
      <c r="H11" s="63"/>
      <c r="I11" s="64" t="e">
        <f ca="1">HYPERLINK("#"&amp;C11&amp;"!"&amp;CHAR(COLUMN(#REF!)+64)&amp;3,COLUMN(#REF!))</f>
        <v>#REF!</v>
      </c>
      <c r="J11" s="64" t="e">
        <f ca="1">HYPERLINK("#"&amp;C11&amp;"!A"&amp;ROW(#REF!),ROW(#REF!))</f>
        <v>#REF!</v>
      </c>
      <c r="K11" s="64" t="e">
        <f ca="1">HYPERLINK("#"&amp;C11&amp;"!A"&amp;ROW(#REF!),ROW(#REF!))</f>
        <v>#REF!</v>
      </c>
      <c r="L11" s="64" t="e">
        <f ca="1">HYPERLINK("#"&amp;C11&amp;"!"&amp;CHAR(COLUMN(#REF!)+64)&amp;3,COLUMN(#REF!))</f>
        <v>#REF!</v>
      </c>
      <c r="M11" s="63"/>
      <c r="N11" s="64" t="e">
        <f ca="1">HYPERLINK("#"&amp;C11&amp;"!"&amp;CHAR(COLUMN(#REF!)+64)&amp;3,COLUMN(#REF!))</f>
        <v>#REF!</v>
      </c>
      <c r="O11" s="63"/>
      <c r="P11" s="64" t="e">
        <f ca="1">HYPERLINK("#"&amp;C11&amp;"!"&amp;CHAR(COLUMN(#REF!)+64)&amp;3,COLUMN(#REF!))</f>
        <v>#REF!</v>
      </c>
      <c r="Q11" s="63"/>
      <c r="R11" s="64" t="e">
        <f ca="1">HYPERLINK("#"&amp;C11&amp;"!"&amp;CHAR(COLUMN(#REF!)+64)&amp;3,COLUMN(#REF!))</f>
        <v>#REF!</v>
      </c>
      <c r="S11" s="63"/>
      <c r="T11" s="63"/>
      <c r="U11" s="63"/>
      <c r="V11" s="63"/>
      <c r="W11" s="63"/>
      <c r="X11" s="64" t="e">
        <f ca="1">HYPERLINK("#"&amp;C11&amp;"!"&amp;CHAR(COLUMN(#REF!)+64)&amp;3,COLUMN(#REF!))</f>
        <v>#REF!</v>
      </c>
    </row>
    <row r="12" spans="2:24" hidden="1">
      <c r="B12" s="58" t="s">
        <v>155</v>
      </c>
      <c r="C12" s="58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</row>
    <row r="13" spans="2:24" hidden="1">
      <c r="B13" s="58" t="s">
        <v>156</v>
      </c>
      <c r="C13" s="58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</row>
    <row r="14" spans="2:24" hidden="1">
      <c r="B14" s="58" t="s">
        <v>157</v>
      </c>
      <c r="C14" s="60" t="e">
        <f ca="1">IF(D14="","단가산출근거목록표",MID(D14,FIND("]",D14)+1,LEN(D14)))</f>
        <v>#REF!</v>
      </c>
      <c r="D14" s="60" t="e">
        <f ca="1">CELL("filename",#REF!)</f>
        <v>#REF!</v>
      </c>
      <c r="E14" s="63"/>
      <c r="F14" s="64" t="e">
        <f ca="1">HYPERLINK("#"&amp;C14&amp;"!"&amp;CHAR(COLUMN(#REF!)+64)&amp;3,COLUMN(#REF!))</f>
        <v>#REF!</v>
      </c>
      <c r="G14" s="64" t="e">
        <f ca="1">HYPERLINK("#"&amp;C14&amp;"!"&amp;CHAR(COLUMN(#REF!)+64)&amp;3,COLUMN(#REF!))</f>
        <v>#REF!</v>
      </c>
      <c r="H14" s="63"/>
      <c r="I14" s="64" t="e">
        <f ca="1">HYPERLINK("#"&amp;C14&amp;"!"&amp;CHAR(COLUMN(#REF!)+64)&amp;3,COLUMN(#REF!))</f>
        <v>#REF!</v>
      </c>
      <c r="J14" s="64" t="e">
        <f ca="1">HYPERLINK("#"&amp;C14&amp;"!A"&amp;ROW(#REF!),ROW(#REF!))</f>
        <v>#REF!</v>
      </c>
      <c r="K14" s="64" t="e">
        <f ca="1">HYPERLINK("#"&amp;C14&amp;"!A"&amp;ROW(#REF!),ROW(#REF!))</f>
        <v>#REF!</v>
      </c>
      <c r="L14" s="64" t="e">
        <f ca="1">HYPERLINK("#"&amp;C14&amp;"!"&amp;CHAR(COLUMN(#REF!)+64)&amp;3,COLUMN(#REF!))</f>
        <v>#REF!</v>
      </c>
      <c r="M14" s="63"/>
      <c r="N14" s="64" t="e">
        <f ca="1">HYPERLINK("#"&amp;C14&amp;"!"&amp;CHAR(COLUMN(#REF!)+64)&amp;3,COLUMN(#REF!))</f>
        <v>#REF!</v>
      </c>
      <c r="O14" s="63"/>
      <c r="P14" s="64" t="e">
        <f ca="1">HYPERLINK("#"&amp;C14&amp;"!"&amp;CHAR(COLUMN(#REF!)+64)&amp;3,COLUMN(#REF!))</f>
        <v>#REF!</v>
      </c>
      <c r="Q14" s="63"/>
      <c r="R14" s="64" t="e">
        <f ca="1">HYPERLINK("#"&amp;C14&amp;"!"&amp;CHAR(COLUMN(#REF!)+64)&amp;3,COLUMN(#REF!))</f>
        <v>#REF!</v>
      </c>
      <c r="S14" s="63"/>
      <c r="T14" s="63"/>
      <c r="U14" s="63"/>
      <c r="V14" s="63"/>
      <c r="W14" s="63"/>
      <c r="X14" s="64" t="e">
        <f ca="1">HYPERLINK("#"&amp;C14&amp;"!"&amp;CHAR(COLUMN(#REF!)+64)&amp;3,COLUMN(#REF!))</f>
        <v>#REF!</v>
      </c>
    </row>
    <row r="15" spans="2:24" hidden="1">
      <c r="B15" s="58" t="s">
        <v>158</v>
      </c>
      <c r="C15" s="60" t="e">
        <f ca="1">IF(D15="","자재단가대비표",MID(D15,FIND("]",D15)+1,LEN(D15)))</f>
        <v>#REF!</v>
      </c>
      <c r="D15" s="60" t="e">
        <f ca="1">CELL("filename",#REF!)</f>
        <v>#REF!</v>
      </c>
      <c r="E15" s="63"/>
      <c r="F15" s="64" t="e">
        <f ca="1">HYPERLINK("#"&amp;C15&amp;"!"&amp;CHAR(COLUMN(#REF!)+64)&amp;4,COLUMN(#REF!))</f>
        <v>#REF!</v>
      </c>
      <c r="G15" s="64" t="e">
        <f ca="1">HYPERLINK("#"&amp;C15&amp;"!"&amp;CHAR(COLUMN(#REF!)+64)&amp;4,COLUMN(#REF!))</f>
        <v>#REF!</v>
      </c>
      <c r="H15" s="63"/>
      <c r="I15" s="64" t="e">
        <f ca="1">HYPERLINK("#"&amp;C15&amp;"!"&amp;CHAR(COLUMN(#REF!)+64)&amp;4,COLUMN(#REF!))</f>
        <v>#REF!</v>
      </c>
      <c r="J15" s="64" t="e">
        <f ca="1">HYPERLINK("#"&amp;C15&amp;"!A"&amp;ROW(#REF!),ROW(#REF!))</f>
        <v>#REF!</v>
      </c>
      <c r="K15" s="64" t="e">
        <f ca="1">HYPERLINK("#"&amp;C15&amp;"!A"&amp;ROW(#REF!),ROW(#REF!))</f>
        <v>#REF!</v>
      </c>
      <c r="L15" s="64" t="e">
        <f ca="1">HYPERLINK("#"&amp;C15&amp;"!"&amp;CHAR(COLUMN(#REF!)+64)&amp;4,COLUMN(#REF!))</f>
        <v>#REF!</v>
      </c>
      <c r="M15" s="64" t="e">
        <f ca="1">HYPERLINK("#"&amp;C15&amp;"!"&amp;CHAR(COLUMN(#REF!)+64)&amp;4,COLUMN(#REF!))</f>
        <v>#REF!</v>
      </c>
      <c r="N15" s="64" t="e">
        <f ca="1">HYPERLINK("#"&amp;C15&amp;"!"&amp;CHAR(COLUMN(#REF!)+64)&amp;4,COLUMN(#REF!))</f>
        <v>#REF!</v>
      </c>
      <c r="O15" s="64" t="e">
        <f ca="1">HYPERLINK("#"&amp;C15&amp;"!"&amp;CHAR(COLUMN(#REF!)+64)&amp;4,COLUMN(#REF!))</f>
        <v>#REF!</v>
      </c>
      <c r="P15" s="64" t="e">
        <f ca="1">HYPERLINK("#"&amp;C15&amp;"!"&amp;CHAR(COLUMN(#REF!)+64)&amp;4,COLUMN(#REF!))</f>
        <v>#REF!</v>
      </c>
      <c r="Q15" s="64" t="e">
        <f ca="1">HYPERLINK("#"&amp;C15&amp;"!"&amp;CHAR(COLUMN(#REF!)+64)&amp;4,COLUMN(#REF!))</f>
        <v>#REF!</v>
      </c>
      <c r="R15" s="64" t="e">
        <f ca="1">HYPERLINK("#"&amp;C15&amp;"!"&amp;CHAR(COLUMN(#REF!)+64)&amp;4,COLUMN(#REF!))</f>
        <v>#REF!</v>
      </c>
      <c r="S15" s="64" t="e">
        <f ca="1">HYPERLINK("#"&amp;C15&amp;"!"&amp;CHAR(COLUMN(#REF!)+64)&amp;4,COLUMN(#REF!))</f>
        <v>#REF!</v>
      </c>
      <c r="T15" s="64" t="e">
        <f ca="1">HYPERLINK("#"&amp;C15&amp;"!"&amp;CHAR(COLUMN(#REF!)+64)&amp;4,COLUMN(#REF!))</f>
        <v>#REF!</v>
      </c>
      <c r="U15" s="64" t="e">
        <f ca="1">HYPERLINK("#"&amp;C15&amp;"!"&amp;CHAR(COLUMN(#REF!)+64)&amp;4,COLUMN(#REF!))</f>
        <v>#REF!</v>
      </c>
      <c r="V15" s="64" t="e">
        <f ca="1">HYPERLINK("#"&amp;C15&amp;"!"&amp;CHAR(COLUMN(#REF!)+64)&amp;4,COLUMN(#REF!))</f>
        <v>#REF!</v>
      </c>
      <c r="W15" s="64" t="e">
        <f ca="1">HYPERLINK("#"&amp;C15&amp;"!"&amp;CHAR(COLUMN(#REF!)+64)&amp;4,COLUMN(#REF!))</f>
        <v>#REF!</v>
      </c>
      <c r="X15" s="64" t="e">
        <f ca="1">HYPERLINK("#"&amp;C15&amp;"!"&amp;CHAR(COLUMN(#REF!)+64)&amp;4,COLUMN(#REF!))</f>
        <v>#REF!</v>
      </c>
    </row>
    <row r="16" spans="2:24" hidden="1">
      <c r="B16" s="58" t="s">
        <v>159</v>
      </c>
      <c r="C16" s="60" t="str">
        <f ca="1">IF(D16="","설계내역서",MID(D16,FIND("]",D16)+1,LEN(D16)))</f>
        <v>내역서</v>
      </c>
      <c r="D16" s="60" t="str">
        <f ca="1">CELL("filename",내역서!A1)</f>
        <v>C:\Users\admin\Desktop\산양 서식환경 조성계획+\20. 산업안전보건관리비 적용 산출내역서_'17.10.11\[공내역서 1부.xlsx]내역서</v>
      </c>
      <c r="E16" s="64">
        <f ca="1">HYPERLINK("#"&amp;C16&amp;"!"&amp;CHAR(COLUMN(내역서!A1)+64)&amp;4,COLUMN(내역서!A1))</f>
        <v>1</v>
      </c>
      <c r="F16" s="64">
        <f ca="1">HYPERLINK("#"&amp;C16&amp;"!"&amp;CHAR(COLUMN(내역서!B1)+64)&amp;4,COLUMN(내역서!B1))</f>
        <v>2</v>
      </c>
      <c r="G16" s="64">
        <f ca="1">HYPERLINK("#"&amp;C16&amp;"!"&amp;CHAR(COLUMN(내역서!C1)+64)&amp;4,COLUMN(내역서!C1))</f>
        <v>3</v>
      </c>
      <c r="H16" s="64">
        <f ca="1">HYPERLINK("#"&amp;C16&amp;"!"&amp;CHAR(COLUMN(내역서!D1)+64)&amp;4,COLUMN(내역서!D1))</f>
        <v>4</v>
      </c>
      <c r="I16" s="64">
        <f ca="1">HYPERLINK("#"&amp;C16&amp;"!"&amp;CHAR(COLUMN(내역서!E1)+64)&amp;4,COLUMN(내역서!E1))</f>
        <v>5</v>
      </c>
      <c r="J16" s="64">
        <f ca="1">HYPERLINK("#"&amp;C16&amp;"!A"&amp;ROW(내역서!A5),ROW(내역서!A5))</f>
        <v>5</v>
      </c>
      <c r="K16" s="64">
        <f ca="1">HYPERLINK("#"&amp;C16&amp;"!A"&amp;ROW(내역서!A45),ROW(내역서!A45))</f>
        <v>45</v>
      </c>
      <c r="L16" s="64">
        <f ca="1">HYPERLINK("#"&amp;C16&amp;"!"&amp;CHAR(COLUMN(내역서!L1)+64)&amp;4,COLUMN(내역서!L1))</f>
        <v>12</v>
      </c>
      <c r="M16" s="64">
        <f ca="1">HYPERLINK("#"&amp;C16&amp;"!"&amp;CHAR(COLUMN(내역서!M1)+64)&amp;4,COLUMN(내역서!M1))</f>
        <v>13</v>
      </c>
      <c r="N16" s="64">
        <f ca="1">HYPERLINK("#"&amp;C16&amp;"!"&amp;CHAR(COLUMN(내역서!F1)+64)&amp;4,COLUMN(내역서!F1))</f>
        <v>6</v>
      </c>
      <c r="O16" s="64">
        <f ca="1">HYPERLINK("#"&amp;C16&amp;"!"&amp;CHAR(COLUMN(내역서!G1)+64)&amp;4,COLUMN(내역서!G1))</f>
        <v>7</v>
      </c>
      <c r="P16" s="64">
        <f ca="1">HYPERLINK("#"&amp;C16&amp;"!"&amp;CHAR(COLUMN(내역서!H1)+64)&amp;4,COLUMN(내역서!H1))</f>
        <v>8</v>
      </c>
      <c r="Q16" s="64">
        <f ca="1">HYPERLINK("#"&amp;C16&amp;"!"&amp;CHAR(COLUMN(내역서!I1)+64)&amp;4,COLUMN(내역서!I1))</f>
        <v>9</v>
      </c>
      <c r="R16" s="64">
        <f ca="1">HYPERLINK("#"&amp;C16&amp;"!"&amp;CHAR(COLUMN(내역서!J1)+64)&amp;4,COLUMN(내역서!J1))</f>
        <v>10</v>
      </c>
      <c r="S16" s="64">
        <f ca="1">HYPERLINK("#"&amp;C16&amp;"!"&amp;CHAR(COLUMN(내역서!K1)+64)&amp;4,COLUMN(내역서!K1))</f>
        <v>11</v>
      </c>
      <c r="T16" s="63"/>
      <c r="U16" s="63"/>
      <c r="V16" s="63"/>
      <c r="W16" s="63"/>
      <c r="X16" s="64">
        <f ca="1">HYPERLINK("#"&amp;C16&amp;"!"&amp;CHAR(COLUMN(내역서!O1)+64)&amp;4,COLUMN(내역서!O1))</f>
        <v>15</v>
      </c>
    </row>
    <row r="17" spans="2:24" hidden="1">
      <c r="B17" s="58" t="s">
        <v>160</v>
      </c>
      <c r="C17" s="60" t="str">
        <f ca="1">IF(D17="","총괄설계내역서",MID(D17,FIND("]",D17)+1,LEN(D17)))</f>
        <v>총괄내역서</v>
      </c>
      <c r="D17" s="60" t="str">
        <f ca="1">CELL("filename",총괄내역서!A1)</f>
        <v>C:\Users\admin\Desktop\산양 서식환경 조성계획+\20. 산업안전보건관리비 적용 산출내역서_'17.10.11\[공내역서 1부.xlsx]총괄내역서</v>
      </c>
      <c r="E17" s="64">
        <f ca="1">HYPERLINK("#"&amp;C17&amp;"!"&amp;CHAR(COLUMN(총괄내역서!A1)+64)&amp;3,COLUMN(총괄내역서!A1))</f>
        <v>1</v>
      </c>
      <c r="F17" s="64">
        <f ca="1">HYPERLINK("#"&amp;C17&amp;"!"&amp;CHAR(COLUMN(총괄내역서!B1)+64)&amp;3,COLUMN(총괄내역서!B1))</f>
        <v>2</v>
      </c>
      <c r="G17" s="64">
        <f ca="1">HYPERLINK("#"&amp;C17&amp;"!"&amp;CHAR(COLUMN(총괄내역서!C1)+64)&amp;3,COLUMN(총괄내역서!C1))</f>
        <v>3</v>
      </c>
      <c r="H17" s="63"/>
      <c r="I17" s="64">
        <f ca="1">HYPERLINK("#"&amp;C17&amp;"!"&amp;CHAR(COLUMN(총괄내역서!D1)+64)&amp;3,COLUMN(총괄내역서!D1))</f>
        <v>4</v>
      </c>
      <c r="J17" s="64">
        <f ca="1">HYPERLINK("#"&amp;C17&amp;"!A"&amp;ROW(총괄내역서!A4),ROW(총괄내역서!A4))</f>
        <v>4</v>
      </c>
      <c r="K17" s="64">
        <f ca="1">HYPERLINK("#"&amp;C17&amp;"!A"&amp;ROW(총괄내역서!A22),ROW(총괄내역서!A22))</f>
        <v>22</v>
      </c>
      <c r="L17" s="64">
        <f ca="1">HYPERLINK("#"&amp;C17&amp;"!"&amp;CHAR(COLUMN(총괄내역서!G1)+64)&amp;3,COLUMN(총괄내역서!G1))</f>
        <v>7</v>
      </c>
      <c r="M17" s="64">
        <f ca="1">HYPERLINK("#"&amp;C17&amp;"!"&amp;CHAR(COLUMN(총괄내역서!I1)+64)&amp;3,COLUMN(총괄내역서!I1))</f>
        <v>9</v>
      </c>
      <c r="N17" s="64">
        <f ca="1">HYPERLINK("#"&amp;C17&amp;"!"&amp;CHAR(COLUMN(총괄내역서!M1)+64)&amp;3,COLUMN(총괄내역서!M1))</f>
        <v>13</v>
      </c>
      <c r="O17" s="64">
        <f ca="1">HYPERLINK("#"&amp;C17&amp;"!"&amp;CHAR(COLUMN(총괄내역서!N1)+64)&amp;3,COLUMN(총괄내역서!N1))</f>
        <v>14</v>
      </c>
      <c r="P17" s="64">
        <f ca="1">HYPERLINK("#"&amp;C17&amp;"!"&amp;CHAR(COLUMN(총괄내역서!O1)+64)&amp;3,COLUMN(총괄내역서!O1))</f>
        <v>15</v>
      </c>
      <c r="Q17" s="64">
        <f ca="1">HYPERLINK("#"&amp;C17&amp;"!"&amp;CHAR(COLUMN(총괄내역서!P1)+64)&amp;3,COLUMN(총괄내역서!P1))</f>
        <v>16</v>
      </c>
      <c r="R17" s="63"/>
      <c r="S17" s="63"/>
      <c r="T17" s="63"/>
      <c r="U17" s="63"/>
      <c r="V17" s="63"/>
      <c r="W17" s="63"/>
      <c r="X17" s="64">
        <f ca="1">HYPERLINK("#"&amp;C17&amp;"!"&amp;CHAR(COLUMN(총괄내역서!H1)+64)&amp;3,COLUMN(총괄내역서!H1))</f>
        <v>8</v>
      </c>
    </row>
    <row r="18" spans="2:24" hidden="1">
      <c r="B18" s="58" t="s">
        <v>161</v>
      </c>
      <c r="C18" s="60" t="e">
        <f ca="1">IF(D18="","중기사용료",MID(D18,FIND("]",D18)+1,LEN(D18)))</f>
        <v>#REF!</v>
      </c>
      <c r="D18" s="60" t="e">
        <f ca="1">CELL("filename",#REF!)</f>
        <v>#REF!</v>
      </c>
      <c r="E18" s="63"/>
      <c r="F18" s="64" t="e">
        <f ca="1">HYPERLINK("#"&amp;C18&amp;"!"&amp;CHAR(COLUMN(#REF!)+64)&amp;4,COLUMN(#REF!))</f>
        <v>#REF!</v>
      </c>
      <c r="G18" s="64" t="e">
        <f ca="1">HYPERLINK("#"&amp;C18&amp;"!"&amp;CHAR(COLUMN(#REF!)+64)&amp;4,COLUMN(#REF!))</f>
        <v>#REF!</v>
      </c>
      <c r="H18" s="64" t="e">
        <f ca="1">HYPERLINK("#"&amp;C18&amp;"!"&amp;CHAR(COLUMN(#REF!)+64)&amp;4,COLUMN(#REF!))</f>
        <v>#REF!</v>
      </c>
      <c r="I18" s="64" t="e">
        <f ca="1">HYPERLINK("#"&amp;C18&amp;"!"&amp;CHAR(COLUMN(#REF!)+64)&amp;4,COLUMN(#REF!))</f>
        <v>#REF!</v>
      </c>
      <c r="J18" s="64" t="e">
        <f ca="1">HYPERLINK("#"&amp;C18&amp;"!A"&amp;ROW(#REF!),ROW(#REF!))</f>
        <v>#REF!</v>
      </c>
      <c r="K18" s="64" t="e">
        <f ca="1">HYPERLINK("#"&amp;C18&amp;"!A"&amp;ROW(#REF!),ROW(#REF!))</f>
        <v>#REF!</v>
      </c>
      <c r="L18" s="64" t="e">
        <f ca="1">HYPERLINK("#"&amp;C18&amp;"!"&amp;CHAR(COLUMN(#REF!)+64)&amp;4,COLUMN(#REF!))</f>
        <v>#REF!</v>
      </c>
      <c r="M18" s="64" t="e">
        <f ca="1">HYPERLINK("#"&amp;C18&amp;"!"&amp;CHAR(COLUMN(#REF!)+64)&amp;4,COLUMN(#REF!))</f>
        <v>#REF!</v>
      </c>
      <c r="N18" s="64" t="e">
        <f ca="1">HYPERLINK("#"&amp;C18&amp;"!"&amp;CHAR(COLUMN(#REF!)+64)&amp;4,COLUMN(#REF!))</f>
        <v>#REF!</v>
      </c>
      <c r="O18" s="64" t="e">
        <f ca="1">HYPERLINK("#"&amp;C18&amp;"!"&amp;CHAR(COLUMN(#REF!)+64)&amp;4,COLUMN(#REF!))</f>
        <v>#REF!</v>
      </c>
      <c r="P18" s="64" t="e">
        <f ca="1">HYPERLINK("#"&amp;C18&amp;"!"&amp;CHAR(COLUMN(#REF!)+64)&amp;4,COLUMN(#REF!))</f>
        <v>#REF!</v>
      </c>
      <c r="Q18" s="64" t="e">
        <f ca="1">HYPERLINK("#"&amp;C18&amp;"!"&amp;CHAR(COLUMN(#REF!)+64)&amp;4,COLUMN(#REF!))</f>
        <v>#REF!</v>
      </c>
      <c r="R18" s="64" t="e">
        <f ca="1">HYPERLINK("#"&amp;C18&amp;"!"&amp;CHAR(COLUMN(#REF!)+64)&amp;4,COLUMN(#REF!))</f>
        <v>#REF!</v>
      </c>
      <c r="S18" s="64" t="e">
        <f ca="1">HYPERLINK("#"&amp;C18&amp;"!"&amp;CHAR(COLUMN(#REF!)+64)&amp;4,COLUMN(#REF!))</f>
        <v>#REF!</v>
      </c>
      <c r="T18" s="63"/>
      <c r="U18" s="63"/>
      <c r="V18" s="63"/>
      <c r="W18" s="63"/>
      <c r="X18" s="64" t="e">
        <f ca="1">HYPERLINK("#"&amp;C18&amp;"!"&amp;CHAR(COLUMN(#REF!)+64)&amp;4,COLUMN(#REF!))</f>
        <v>#REF!</v>
      </c>
    </row>
    <row r="19" spans="2:24" hidden="1">
      <c r="B19" s="58" t="s">
        <v>162</v>
      </c>
      <c r="C19" s="58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</row>
    <row r="20" spans="2:24" hidden="1">
      <c r="B20" s="58" t="s">
        <v>163</v>
      </c>
      <c r="C20" s="60" t="e">
        <f ca="1">IF(D20="","단가산출근거",MID(D20,FIND("]",D20)+1,LEN(D20)))</f>
        <v>#REF!</v>
      </c>
      <c r="D20" s="60" t="e">
        <f ca="1">CELL("filename",#REF!)</f>
        <v>#REF!</v>
      </c>
      <c r="E20" s="64" t="e">
        <f ca="1">HYPERLINK("#"&amp;C20&amp;"!"&amp;CHAR(COLUMN(#REF!)+64)&amp;4,COLUMN(#REF!))</f>
        <v>#REF!</v>
      </c>
      <c r="F20" s="64" t="e">
        <f ca="1">HYPERLINK("#"&amp;C20&amp;"!"&amp;CHAR(COLUMN(#REF!)+64)&amp;4,COLUMN(#REF!))</f>
        <v>#REF!</v>
      </c>
      <c r="G20" s="63"/>
      <c r="H20" s="63"/>
      <c r="I20" s="63"/>
      <c r="J20" s="64" t="e">
        <f ca="1">HYPERLINK("#"&amp;C20&amp;"!A"&amp;ROW(#REF!),ROW(#REF!))</f>
        <v>#REF!</v>
      </c>
      <c r="K20" s="64" t="e">
        <f ca="1">HYPERLINK("#"&amp;C20&amp;"!A"&amp;ROW(#REF!),ROW(#REF!))</f>
        <v>#REF!</v>
      </c>
      <c r="L20" s="64" t="e">
        <f ca="1">HYPERLINK("#"&amp;C20&amp;"!"&amp;CHAR(COLUMN(#REF!)+64)&amp;4,COLUMN(#REF!))</f>
        <v>#REF!</v>
      </c>
      <c r="M20" s="63"/>
      <c r="N20" s="64" t="e">
        <f ca="1">HYPERLINK("#"&amp;C20&amp;"!"&amp;CHAR(COLUMN(#REF!)+64)&amp;4,COLUMN(#REF!))</f>
        <v>#REF!</v>
      </c>
      <c r="O20" s="63"/>
      <c r="P20" s="64" t="e">
        <f ca="1">HYPERLINK("#"&amp;C20&amp;"!"&amp;CHAR(COLUMN(#REF!)+64)&amp;4,COLUMN(#REF!))</f>
        <v>#REF!</v>
      </c>
      <c r="Q20" s="63"/>
      <c r="R20" s="64" t="e">
        <f ca="1">HYPERLINK("#"&amp;C20&amp;"!"&amp;CHAR(COLUMN(#REF!)+64)&amp;4,COLUMN(#REF!))</f>
        <v>#REF!</v>
      </c>
      <c r="S20" s="63"/>
      <c r="T20" s="63"/>
      <c r="U20" s="63"/>
      <c r="V20" s="63"/>
      <c r="W20" s="63"/>
      <c r="X20" s="64" t="e">
        <f ca="1">HYPERLINK("#"&amp;C20&amp;"!"&amp;CHAR(COLUMN(#REF!)+64)&amp;4,COLUMN(#REF!))</f>
        <v>#REF!</v>
      </c>
    </row>
    <row r="21" spans="2:24" hidden="1">
      <c r="B21" s="56" t="s">
        <v>164</v>
      </c>
      <c r="D21" s="62">
        <f>ROW(C30)</f>
        <v>30</v>
      </c>
    </row>
    <row r="22" spans="2:24" hidden="1">
      <c r="B22" s="58" t="s">
        <v>165</v>
      </c>
      <c r="C22" s="58" t="s">
        <v>166</v>
      </c>
    </row>
    <row r="23" spans="2:24" hidden="1">
      <c r="B23" s="58" t="s">
        <v>167</v>
      </c>
      <c r="C23" s="58" t="s">
        <v>168</v>
      </c>
    </row>
    <row r="24" spans="2:24" hidden="1">
      <c r="B24" s="58" t="s">
        <v>169</v>
      </c>
      <c r="C24" s="58" t="s">
        <v>170</v>
      </c>
    </row>
    <row r="25" spans="2:24" hidden="1">
      <c r="B25" s="58" t="s">
        <v>171</v>
      </c>
      <c r="C25" s="58" t="s">
        <v>170</v>
      </c>
    </row>
    <row r="26" spans="2:24" hidden="1">
      <c r="B26" s="58" t="s">
        <v>172</v>
      </c>
      <c r="C26" s="58" t="s">
        <v>170</v>
      </c>
    </row>
    <row r="27" spans="2:24" hidden="1">
      <c r="B27" s="58" t="s">
        <v>173</v>
      </c>
      <c r="C27" s="60" t="s">
        <v>174</v>
      </c>
    </row>
    <row r="28" spans="2:24" hidden="1">
      <c r="B28" s="58" t="s">
        <v>175</v>
      </c>
      <c r="C28" s="58" t="s">
        <v>26</v>
      </c>
    </row>
    <row r="29" spans="2:24" hidden="1">
      <c r="B29" s="58" t="s">
        <v>176</v>
      </c>
      <c r="C29" s="58" t="s">
        <v>27</v>
      </c>
    </row>
    <row r="30" spans="2:24" hidden="1">
      <c r="B30" s="56" t="s">
        <v>177</v>
      </c>
      <c r="D30" s="62">
        <f>ROW(C49)</f>
        <v>49</v>
      </c>
    </row>
    <row r="31" spans="2:24" hidden="1">
      <c r="B31" s="58" t="s">
        <v>178</v>
      </c>
      <c r="C31" s="58" t="s">
        <v>26</v>
      </c>
      <c r="D31" s="58" t="s">
        <v>26</v>
      </c>
      <c r="E31" s="58" t="s">
        <v>170</v>
      </c>
      <c r="F31" s="58" t="s">
        <v>170</v>
      </c>
      <c r="G31" s="58" t="s">
        <v>170</v>
      </c>
      <c r="H31" s="58" t="s">
        <v>170</v>
      </c>
      <c r="I31" s="58" t="s">
        <v>170</v>
      </c>
      <c r="J31" s="58" t="s">
        <v>170</v>
      </c>
      <c r="K31" s="58" t="s">
        <v>170</v>
      </c>
      <c r="L31" s="58" t="s">
        <v>170</v>
      </c>
    </row>
    <row r="32" spans="2:24" hidden="1">
      <c r="B32" s="58" t="s">
        <v>179</v>
      </c>
      <c r="C32" s="61" t="e">
        <f>#REF!</f>
        <v>#REF!</v>
      </c>
      <c r="D32" s="61" t="e">
        <f>#REF!</f>
        <v>#REF!</v>
      </c>
      <c r="E32" s="61" t="e">
        <f>#REF!</f>
        <v>#REF!</v>
      </c>
      <c r="F32" s="61" t="e">
        <f>#REF!</f>
        <v>#REF!</v>
      </c>
    </row>
    <row r="33" spans="2:8" hidden="1">
      <c r="B33" s="58" t="s">
        <v>180</v>
      </c>
      <c r="C33" s="60" t="s">
        <v>181</v>
      </c>
    </row>
    <row r="34" spans="2:8" hidden="1">
      <c r="B34" s="58" t="s">
        <v>182</v>
      </c>
      <c r="C34" s="58" t="s">
        <v>183</v>
      </c>
      <c r="D34" s="58"/>
      <c r="E34" s="58"/>
      <c r="F34" s="58"/>
      <c r="G34" s="58"/>
      <c r="H34" s="58"/>
    </row>
    <row r="35" spans="2:8" hidden="1">
      <c r="B35" s="58" t="s">
        <v>184</v>
      </c>
      <c r="C35" s="58" t="s">
        <v>185</v>
      </c>
      <c r="D35" s="58"/>
      <c r="E35" s="58"/>
      <c r="F35" s="58"/>
      <c r="G35" s="58"/>
      <c r="H35" s="58"/>
    </row>
    <row r="36" spans="2:8" hidden="1">
      <c r="B36" s="58" t="s">
        <v>186</v>
      </c>
      <c r="C36" s="58" t="s">
        <v>26</v>
      </c>
    </row>
    <row r="37" spans="2:8" hidden="1">
      <c r="B37" s="58" t="s">
        <v>187</v>
      </c>
      <c r="C37" s="58" t="s">
        <v>170</v>
      </c>
    </row>
    <row r="38" spans="2:8" hidden="1">
      <c r="B38" s="58" t="s">
        <v>188</v>
      </c>
      <c r="C38" s="58" t="s">
        <v>170</v>
      </c>
    </row>
    <row r="39" spans="2:8" hidden="1">
      <c r="B39" s="58" t="s">
        <v>189</v>
      </c>
      <c r="C39" s="58" t="s">
        <v>26</v>
      </c>
    </row>
    <row r="40" spans="2:8" hidden="1">
      <c r="B40" s="58" t="s">
        <v>190</v>
      </c>
      <c r="C40" s="58" t="s">
        <v>26</v>
      </c>
    </row>
    <row r="41" spans="2:8" hidden="1">
      <c r="B41" s="58" t="s">
        <v>191</v>
      </c>
      <c r="C41" s="58" t="s">
        <v>27</v>
      </c>
    </row>
    <row r="42" spans="2:8" hidden="1">
      <c r="B42" s="58" t="s">
        <v>192</v>
      </c>
      <c r="C42" s="60" t="s">
        <v>174</v>
      </c>
    </row>
    <row r="43" spans="2:8" hidden="1">
      <c r="B43" s="58" t="s">
        <v>193</v>
      </c>
      <c r="C43" s="60" t="s">
        <v>174</v>
      </c>
    </row>
    <row r="44" spans="2:8" hidden="1">
      <c r="B44" s="58" t="s">
        <v>194</v>
      </c>
      <c r="C44" s="60" t="s">
        <v>174</v>
      </c>
    </row>
    <row r="45" spans="2:8" hidden="1">
      <c r="B45" s="58" t="s">
        <v>195</v>
      </c>
      <c r="C45" s="60" t="s">
        <v>181</v>
      </c>
    </row>
    <row r="46" spans="2:8" hidden="1">
      <c r="B46" s="58" t="s">
        <v>196</v>
      </c>
      <c r="C46" s="58" t="s">
        <v>197</v>
      </c>
    </row>
    <row r="47" spans="2:8" hidden="1">
      <c r="B47" s="58" t="s">
        <v>198</v>
      </c>
      <c r="C47" s="60" t="s">
        <v>181</v>
      </c>
    </row>
    <row r="48" spans="2:8" hidden="1">
      <c r="B48" s="58" t="s">
        <v>199</v>
      </c>
      <c r="C48" s="58"/>
    </row>
    <row r="49" spans="2:6" hidden="1">
      <c r="B49" s="56" t="s">
        <v>200</v>
      </c>
      <c r="D49" s="62">
        <f>ROW(C72)</f>
        <v>72</v>
      </c>
    </row>
    <row r="50" spans="2:6" hidden="1">
      <c r="B50" s="58" t="s">
        <v>201</v>
      </c>
      <c r="C50" s="58" t="s">
        <v>4</v>
      </c>
      <c r="D50" s="58" t="s">
        <v>5</v>
      </c>
      <c r="E50" s="58" t="s">
        <v>6</v>
      </c>
      <c r="F50" s="58" t="s">
        <v>7</v>
      </c>
    </row>
    <row r="51" spans="2:6" hidden="1">
      <c r="B51" s="58" t="s">
        <v>202</v>
      </c>
      <c r="C51" s="58" t="s">
        <v>203</v>
      </c>
    </row>
    <row r="52" spans="2:6" hidden="1">
      <c r="B52" s="58" t="s">
        <v>204</v>
      </c>
      <c r="C52" s="58" t="s">
        <v>205</v>
      </c>
    </row>
    <row r="53" spans="2:6" hidden="1">
      <c r="B53" s="58" t="s">
        <v>206</v>
      </c>
      <c r="C53" s="58" t="s">
        <v>28</v>
      </c>
      <c r="D53" s="58" t="s">
        <v>35</v>
      </c>
    </row>
    <row r="54" spans="2:6" hidden="1">
      <c r="B54" s="58" t="s">
        <v>207</v>
      </c>
      <c r="C54" s="58" t="s">
        <v>30</v>
      </c>
      <c r="D54" s="58" t="s">
        <v>36</v>
      </c>
    </row>
    <row r="55" spans="2:6" hidden="1">
      <c r="B55" s="58" t="s">
        <v>208</v>
      </c>
      <c r="C55" s="58" t="s">
        <v>31</v>
      </c>
      <c r="D55" s="58" t="s">
        <v>37</v>
      </c>
    </row>
    <row r="56" spans="2:6" hidden="1">
      <c r="B56" s="58" t="s">
        <v>209</v>
      </c>
      <c r="C56" s="58" t="s">
        <v>32</v>
      </c>
      <c r="D56" s="58" t="s">
        <v>38</v>
      </c>
    </row>
    <row r="57" spans="2:6" hidden="1">
      <c r="B57" s="58" t="s">
        <v>210</v>
      </c>
      <c r="C57" s="58" t="s">
        <v>33</v>
      </c>
      <c r="D57" s="58" t="s">
        <v>39</v>
      </c>
    </row>
    <row r="58" spans="2:6" hidden="1">
      <c r="B58" s="58" t="s">
        <v>211</v>
      </c>
      <c r="C58" s="58" t="s">
        <v>34</v>
      </c>
    </row>
    <row r="59" spans="2:6" hidden="1">
      <c r="B59" s="58" t="s">
        <v>212</v>
      </c>
      <c r="C59" s="58" t="s">
        <v>0</v>
      </c>
    </row>
    <row r="60" spans="2:6" hidden="1">
      <c r="B60" s="58" t="s">
        <v>213</v>
      </c>
      <c r="C60" s="58" t="s">
        <v>214</v>
      </c>
    </row>
    <row r="61" spans="2:6" hidden="1">
      <c r="B61" s="58" t="s">
        <v>215</v>
      </c>
      <c r="C61" s="58" t="s">
        <v>216</v>
      </c>
    </row>
    <row r="62" spans="2:6" hidden="1">
      <c r="B62" s="58" t="s">
        <v>217</v>
      </c>
      <c r="C62" s="58" t="s">
        <v>218</v>
      </c>
    </row>
    <row r="63" spans="2:6" hidden="1">
      <c r="B63" s="58" t="s">
        <v>219</v>
      </c>
      <c r="C63" s="58" t="s">
        <v>41</v>
      </c>
    </row>
    <row r="64" spans="2:6" hidden="1">
      <c r="B64" s="58" t="s">
        <v>220</v>
      </c>
      <c r="C64" s="58" t="s">
        <v>1</v>
      </c>
    </row>
    <row r="65" spans="2:3" hidden="1">
      <c r="B65" s="58" t="s">
        <v>221</v>
      </c>
      <c r="C65" s="58" t="s">
        <v>2</v>
      </c>
    </row>
    <row r="66" spans="2:3" hidden="1">
      <c r="B66" s="58" t="s">
        <v>222</v>
      </c>
      <c r="C66" s="58" t="s">
        <v>42</v>
      </c>
    </row>
    <row r="67" spans="2:3" hidden="1">
      <c r="B67" s="58" t="s">
        <v>223</v>
      </c>
      <c r="C67" s="58" t="s">
        <v>3</v>
      </c>
    </row>
    <row r="68" spans="2:3" hidden="1">
      <c r="B68" s="58" t="s">
        <v>224</v>
      </c>
      <c r="C68" s="58" t="s">
        <v>19</v>
      </c>
    </row>
    <row r="69" spans="2:3" hidden="1">
      <c r="B69" s="58" t="s">
        <v>225</v>
      </c>
      <c r="C69" s="58" t="s">
        <v>29</v>
      </c>
    </row>
    <row r="70" spans="2:3" hidden="1">
      <c r="B70" s="58" t="s">
        <v>226</v>
      </c>
      <c r="C70" s="58" t="s">
        <v>43</v>
      </c>
    </row>
    <row r="71" spans="2:3" hidden="1">
      <c r="B71" s="58" t="s">
        <v>227</v>
      </c>
      <c r="C71" s="58" t="s">
        <v>8</v>
      </c>
    </row>
    <row r="72" spans="2:3" hidden="1">
      <c r="B72" s="56" t="s">
        <v>228</v>
      </c>
    </row>
    <row r="73" spans="2:3" hidden="1"/>
  </sheetData>
  <sheetProtection password="FE8C" sheet="1" objects="1" scenarios="1" selectLockedCells="1"/>
  <mergeCells count="1">
    <mergeCell ref="B2:X2"/>
  </mergeCells>
  <phoneticPr fontId="10" type="noConversion"/>
  <pageMargins left="0.59055118110236215" right="0.59055118110236215" top="0.78740157480314965" bottom="1" header="0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공사원가계산서</vt:lpstr>
      <vt:lpstr>총괄내역서</vt:lpstr>
      <vt:lpstr>내역서</vt:lpstr>
      <vt:lpstr>공사원가계산서!Print_Area</vt:lpstr>
      <vt:lpstr>내역서!Print_Area</vt:lpstr>
      <vt:lpstr>총괄내역서!Print_Area</vt:lpstr>
      <vt:lpstr>공사원가계산서!Print_Titles</vt:lpstr>
      <vt:lpstr>내역서!Print_Titles</vt:lpstr>
      <vt:lpstr>총괄내역서!Print_Titles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김홍철</dc:creator>
  <cp:lastModifiedBy>admin</cp:lastModifiedBy>
  <cp:lastPrinted>2017-08-22T04:50:02Z</cp:lastPrinted>
  <dcterms:created xsi:type="dcterms:W3CDTF">2017-08-15T17:22:41Z</dcterms:created>
  <dcterms:modified xsi:type="dcterms:W3CDTF">2017-10-11T08:01:57Z</dcterms:modified>
</cp:coreProperties>
</file>