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엑설자료\2019\"/>
    </mc:Choice>
  </mc:AlternateContent>
  <xr:revisionPtr revIDLastSave="0" documentId="13_ncr:1_{8454C04C-2BD2-44AA-BAC1-F3A61FB7C7A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갑지" sheetId="9" r:id="rId1"/>
    <sheet name="원가계산" sheetId="8" r:id="rId2"/>
    <sheet name="공종별집계표" sheetId="7" r:id="rId3"/>
    <sheet name="공종별내역서" sheetId="6" r:id="rId4"/>
    <sheet name="일위대가목록" sheetId="5" r:id="rId5"/>
    <sheet name="일위대가" sheetId="4" r:id="rId6"/>
    <sheet name="단가대비표" sheetId="3" r:id="rId7"/>
    <sheet name=" 공사설정 " sheetId="2" r:id="rId8"/>
    <sheet name="Sheet1" sheetId="1" r:id="rId9"/>
  </sheets>
  <externalReferences>
    <externalReference r:id="rId10"/>
  </externalReferences>
  <definedNames>
    <definedName name="_Fill" hidden="1">[1]날개벽수량표!#REF!</definedName>
    <definedName name="_xlnm.Print_Area" localSheetId="3">공종별내역서!$A$1:$M$171</definedName>
    <definedName name="_xlnm.Print_Area" localSheetId="2">공종별집계표!$A$1:$M$27</definedName>
    <definedName name="_xlnm.Print_Area" localSheetId="6">단가대비표!$A$1:$X$46</definedName>
    <definedName name="_xlnm.Print_Area" localSheetId="1">원가계산!$A$1:$H$35</definedName>
    <definedName name="_xlnm.Print_Area" localSheetId="5">일위대가!$A$1:$M$152</definedName>
    <definedName name="_xlnm.Print_Area" localSheetId="4">일위대가목록!$A$1:$J$27</definedName>
    <definedName name="_xlnm.Print_Titles" localSheetId="3">공종별내역서!$1:$3</definedName>
    <definedName name="_xlnm.Print_Titles" localSheetId="2">공종별집계표!$1:$4</definedName>
    <definedName name="_xlnm.Print_Titles" localSheetId="6">단가대비표!$1:$4</definedName>
    <definedName name="_xlnm.Print_Titles" localSheetId="5">일위대가!$1:$3</definedName>
    <definedName name="_xlnm.Print_Titles" localSheetId="4">일위대가목록!$1:$3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7" i="8" l="1"/>
  <c r="E28" i="8" l="1"/>
  <c r="E12" i="8"/>
  <c r="E9" i="8"/>
  <c r="E16" i="8" s="1"/>
  <c r="E18" i="8" s="1"/>
  <c r="E5" i="8"/>
  <c r="E8" i="8" s="1"/>
  <c r="E17" i="8" l="1"/>
  <c r="E21" i="8"/>
  <c r="E10" i="8"/>
  <c r="E11" i="8" s="1"/>
  <c r="E22" i="8"/>
  <c r="E15" i="8"/>
  <c r="E19" i="8"/>
  <c r="E23" i="8"/>
  <c r="E14" i="8" l="1"/>
  <c r="E13" i="8"/>
  <c r="E20" i="8"/>
  <c r="E24" i="8" l="1"/>
  <c r="E25" i="8" s="1"/>
  <c r="E26" i="8" l="1"/>
  <c r="E29" i="8" l="1"/>
  <c r="E30" i="8" s="1"/>
  <c r="E31" i="8" s="1"/>
  <c r="E33" i="8" l="1"/>
  <c r="I17" i="9"/>
  <c r="I24" i="9" s="1"/>
  <c r="G150" i="6"/>
  <c r="E150" i="6"/>
  <c r="I149" i="6"/>
  <c r="G149" i="6"/>
  <c r="E149" i="6"/>
  <c r="I102" i="6"/>
  <c r="G102" i="6"/>
  <c r="E102" i="6"/>
  <c r="I101" i="6"/>
  <c r="J101" i="6" s="1"/>
  <c r="J123" i="6" s="1"/>
  <c r="I11" i="7" s="1"/>
  <c r="J11" i="7" s="1"/>
  <c r="G101" i="6"/>
  <c r="I55" i="6"/>
  <c r="I53" i="6"/>
  <c r="G53" i="6"/>
  <c r="E53" i="6"/>
  <c r="F53" i="6" s="1"/>
  <c r="I31" i="6"/>
  <c r="J31" i="6" s="1"/>
  <c r="G31" i="6"/>
  <c r="I30" i="6"/>
  <c r="G30" i="6"/>
  <c r="I29" i="6"/>
  <c r="G29" i="6"/>
  <c r="E29" i="6"/>
  <c r="F29" i="6" s="1"/>
  <c r="I150" i="4"/>
  <c r="J150" i="4" s="1"/>
  <c r="G150" i="4"/>
  <c r="H150" i="4" s="1"/>
  <c r="L150" i="4" s="1"/>
  <c r="E150" i="4"/>
  <c r="I149" i="4"/>
  <c r="G149" i="4"/>
  <c r="E149" i="4"/>
  <c r="I148" i="4"/>
  <c r="G148" i="4"/>
  <c r="E148" i="4"/>
  <c r="K148" i="4" s="1"/>
  <c r="I147" i="4"/>
  <c r="G147" i="4"/>
  <c r="E147" i="4"/>
  <c r="I146" i="4"/>
  <c r="J146" i="4" s="1"/>
  <c r="G146" i="4"/>
  <c r="H146" i="4" s="1"/>
  <c r="H152" i="4" s="1"/>
  <c r="F27" i="5" s="1"/>
  <c r="G140" i="4" s="1"/>
  <c r="H140" i="4" s="1"/>
  <c r="H141" i="4" s="1"/>
  <c r="F26" i="5" s="1"/>
  <c r="G67" i="4" s="1"/>
  <c r="H67" i="4" s="1"/>
  <c r="H68" i="4" s="1"/>
  <c r="F13" i="5" s="1"/>
  <c r="G80" i="6" s="1"/>
  <c r="H80" i="6" s="1"/>
  <c r="I145" i="4"/>
  <c r="G145" i="4"/>
  <c r="I144" i="4"/>
  <c r="G144" i="4"/>
  <c r="E144" i="4"/>
  <c r="K144" i="4" s="1"/>
  <c r="I139" i="4"/>
  <c r="G139" i="4"/>
  <c r="E139" i="4"/>
  <c r="I135" i="4"/>
  <c r="G135" i="4"/>
  <c r="E135" i="4"/>
  <c r="I134" i="4"/>
  <c r="G134" i="4"/>
  <c r="E134" i="4"/>
  <c r="I133" i="4"/>
  <c r="G133" i="4"/>
  <c r="E133" i="4"/>
  <c r="K133" i="4" s="1"/>
  <c r="I132" i="4"/>
  <c r="K132" i="4" s="1"/>
  <c r="G132" i="4"/>
  <c r="E132" i="4"/>
  <c r="I127" i="4"/>
  <c r="J127" i="4" s="1"/>
  <c r="J129" i="4" s="1"/>
  <c r="G24" i="5" s="1"/>
  <c r="I58" i="4" s="1"/>
  <c r="J58" i="4" s="1"/>
  <c r="G127" i="4"/>
  <c r="I126" i="4"/>
  <c r="G126" i="4"/>
  <c r="E126" i="4"/>
  <c r="I122" i="4"/>
  <c r="G122" i="4"/>
  <c r="E122" i="4"/>
  <c r="K122" i="4" s="1"/>
  <c r="I121" i="4"/>
  <c r="K121" i="4" s="1"/>
  <c r="G121" i="4"/>
  <c r="E121" i="4"/>
  <c r="I120" i="4"/>
  <c r="G120" i="4"/>
  <c r="H120" i="4" s="1"/>
  <c r="I119" i="4"/>
  <c r="G119" i="4"/>
  <c r="I115" i="4"/>
  <c r="G115" i="4"/>
  <c r="E115" i="4"/>
  <c r="F115" i="4" s="1"/>
  <c r="I114" i="4"/>
  <c r="J114" i="4" s="1"/>
  <c r="G114" i="4"/>
  <c r="E114" i="4"/>
  <c r="I110" i="4"/>
  <c r="J110" i="4" s="1"/>
  <c r="J111" i="4" s="1"/>
  <c r="G21" i="5" s="1"/>
  <c r="I48" i="4" s="1"/>
  <c r="J48" i="4" s="1"/>
  <c r="J49" i="4" s="1"/>
  <c r="G10" i="5" s="1"/>
  <c r="G110" i="4"/>
  <c r="H110" i="4" s="1"/>
  <c r="H111" i="4" s="1"/>
  <c r="F21" i="5" s="1"/>
  <c r="G48" i="4" s="1"/>
  <c r="H48" i="4" s="1"/>
  <c r="H49" i="4" s="1"/>
  <c r="F10" i="5" s="1"/>
  <c r="E110" i="4"/>
  <c r="I106" i="4"/>
  <c r="G106" i="4"/>
  <c r="E106" i="4"/>
  <c r="K106" i="4" s="1"/>
  <c r="I105" i="4"/>
  <c r="G105" i="4"/>
  <c r="E105" i="4"/>
  <c r="I100" i="4"/>
  <c r="J100" i="4" s="1"/>
  <c r="G100" i="4"/>
  <c r="E100" i="4"/>
  <c r="I99" i="4"/>
  <c r="G99" i="4"/>
  <c r="H99" i="4" s="1"/>
  <c r="E99" i="4"/>
  <c r="I93" i="4"/>
  <c r="G93" i="4"/>
  <c r="E93" i="4"/>
  <c r="I92" i="4"/>
  <c r="G92" i="4"/>
  <c r="E92" i="4"/>
  <c r="I88" i="4"/>
  <c r="G88" i="4"/>
  <c r="E88" i="4"/>
  <c r="I84" i="4"/>
  <c r="G84" i="4"/>
  <c r="H84" i="4" s="1"/>
  <c r="H85" i="4" s="1"/>
  <c r="F16" i="5" s="1"/>
  <c r="G125" i="6" s="1"/>
  <c r="E84" i="4"/>
  <c r="I80" i="4"/>
  <c r="G80" i="4"/>
  <c r="E80" i="4"/>
  <c r="K80" i="4" s="1"/>
  <c r="I78" i="4"/>
  <c r="G78" i="4"/>
  <c r="I73" i="4"/>
  <c r="K73" i="4" s="1"/>
  <c r="G73" i="4"/>
  <c r="E73" i="4"/>
  <c r="I72" i="4"/>
  <c r="G72" i="4"/>
  <c r="H72" i="4" s="1"/>
  <c r="E72" i="4"/>
  <c r="I71" i="4"/>
  <c r="G71" i="4"/>
  <c r="E71" i="4"/>
  <c r="F71" i="4" s="1"/>
  <c r="I65" i="4"/>
  <c r="G65" i="4"/>
  <c r="E65" i="4"/>
  <c r="I64" i="4"/>
  <c r="J64" i="4" s="1"/>
  <c r="G64" i="4"/>
  <c r="E64" i="4"/>
  <c r="I63" i="4"/>
  <c r="G63" i="4"/>
  <c r="H63" i="4" s="1"/>
  <c r="I66" i="4" s="1"/>
  <c r="J66" i="4" s="1"/>
  <c r="I47" i="4"/>
  <c r="G47" i="4"/>
  <c r="E47" i="4"/>
  <c r="F47" i="4" s="1"/>
  <c r="I46" i="4"/>
  <c r="G46" i="4"/>
  <c r="E46" i="4"/>
  <c r="I41" i="4"/>
  <c r="J41" i="4" s="1"/>
  <c r="G41" i="4"/>
  <c r="I40" i="4"/>
  <c r="G40" i="4"/>
  <c r="H40" i="4" s="1"/>
  <c r="I39" i="4"/>
  <c r="G39" i="4"/>
  <c r="I38" i="4"/>
  <c r="G38" i="4"/>
  <c r="I37" i="4"/>
  <c r="J37" i="4" s="1"/>
  <c r="G37" i="4"/>
  <c r="I36" i="4"/>
  <c r="G36" i="4"/>
  <c r="H36" i="4" s="1"/>
  <c r="I35" i="4"/>
  <c r="G35" i="4"/>
  <c r="E35" i="4"/>
  <c r="I34" i="4"/>
  <c r="G34" i="4"/>
  <c r="I33" i="4"/>
  <c r="J33" i="4" s="1"/>
  <c r="G33" i="4"/>
  <c r="I32" i="4"/>
  <c r="G32" i="4"/>
  <c r="H32" i="4" s="1"/>
  <c r="I28" i="4"/>
  <c r="J28" i="4" s="1"/>
  <c r="J29" i="4" s="1"/>
  <c r="G8" i="5" s="1"/>
  <c r="G28" i="4"/>
  <c r="E28" i="4"/>
  <c r="F28" i="4" s="1"/>
  <c r="I24" i="4"/>
  <c r="G24" i="4"/>
  <c r="E24" i="4"/>
  <c r="I23" i="4"/>
  <c r="G23" i="4"/>
  <c r="H23" i="4" s="1"/>
  <c r="I18" i="4"/>
  <c r="J18" i="4" s="1"/>
  <c r="G18" i="4"/>
  <c r="E18" i="4"/>
  <c r="I9" i="4"/>
  <c r="G9" i="4"/>
  <c r="E9" i="4"/>
  <c r="I8" i="4"/>
  <c r="G8" i="4"/>
  <c r="E8" i="4"/>
  <c r="I7" i="4"/>
  <c r="J7" i="4" s="1"/>
  <c r="G7" i="4"/>
  <c r="I6" i="4"/>
  <c r="G6" i="4"/>
  <c r="H6" i="4" s="1"/>
  <c r="I5" i="4"/>
  <c r="G5" i="4"/>
  <c r="E5" i="4"/>
  <c r="F5" i="4" s="1"/>
  <c r="O46" i="3"/>
  <c r="O45" i="3"/>
  <c r="O44" i="3"/>
  <c r="E101" i="6" s="1"/>
  <c r="V33" i="3"/>
  <c r="I150" i="6" s="1"/>
  <c r="K150" i="6" s="1"/>
  <c r="V32" i="3"/>
  <c r="O31" i="3"/>
  <c r="E30" i="6" s="1"/>
  <c r="F30" i="6" s="1"/>
  <c r="O30" i="3"/>
  <c r="O29" i="3"/>
  <c r="E145" i="4" s="1"/>
  <c r="O28" i="3"/>
  <c r="E127" i="4" s="1"/>
  <c r="O27" i="3"/>
  <c r="O26" i="3"/>
  <c r="O25" i="3"/>
  <c r="E146" i="4" s="1"/>
  <c r="O24" i="3"/>
  <c r="E120" i="4" s="1"/>
  <c r="O23" i="3"/>
  <c r="E41" i="4" s="1"/>
  <c r="O22" i="3"/>
  <c r="E40" i="4" s="1"/>
  <c r="K40" i="4" s="1"/>
  <c r="O21" i="3"/>
  <c r="E39" i="4" s="1"/>
  <c r="O20" i="3"/>
  <c r="O19" i="3"/>
  <c r="E37" i="4" s="1"/>
  <c r="O18" i="3"/>
  <c r="E36" i="4" s="1"/>
  <c r="F36" i="4" s="1"/>
  <c r="O17" i="3"/>
  <c r="E34" i="4" s="1"/>
  <c r="F34" i="4" s="1"/>
  <c r="O16" i="3"/>
  <c r="E33" i="4" s="1"/>
  <c r="O15" i="3"/>
  <c r="E32" i="4" s="1"/>
  <c r="O14" i="3"/>
  <c r="E38" i="4" s="1"/>
  <c r="K38" i="4" s="1"/>
  <c r="O13" i="3"/>
  <c r="E23" i="4" s="1"/>
  <c r="F23" i="4" s="1"/>
  <c r="F25" i="4" s="1"/>
  <c r="O12" i="3"/>
  <c r="O11" i="3"/>
  <c r="E63" i="4" s="1"/>
  <c r="O10" i="3"/>
  <c r="O9" i="3"/>
  <c r="E78" i="4" s="1"/>
  <c r="O8" i="3"/>
  <c r="E31" i="6" s="1"/>
  <c r="F31" i="6" s="1"/>
  <c r="O7" i="3"/>
  <c r="O6" i="3"/>
  <c r="E6" i="4" s="1"/>
  <c r="F6" i="4" s="1"/>
  <c r="L6" i="4" s="1"/>
  <c r="O5" i="3"/>
  <c r="E7" i="4" s="1"/>
  <c r="F7" i="4" s="1"/>
  <c r="H151" i="4"/>
  <c r="J151" i="4"/>
  <c r="F150" i="4"/>
  <c r="H149" i="4"/>
  <c r="J149" i="4"/>
  <c r="F148" i="4"/>
  <c r="H148" i="4"/>
  <c r="J148" i="4"/>
  <c r="F147" i="4"/>
  <c r="H147" i="4"/>
  <c r="H145" i="4"/>
  <c r="J145" i="4"/>
  <c r="F144" i="4"/>
  <c r="H144" i="4"/>
  <c r="J144" i="4"/>
  <c r="F139" i="4"/>
  <c r="H139" i="4"/>
  <c r="F135" i="4"/>
  <c r="J135" i="4"/>
  <c r="H134" i="4"/>
  <c r="J134" i="4"/>
  <c r="H133" i="4"/>
  <c r="J133" i="4"/>
  <c r="F132" i="4"/>
  <c r="H132" i="4"/>
  <c r="J132" i="4"/>
  <c r="J136" i="4" s="1"/>
  <c r="G25" i="5" s="1"/>
  <c r="I59" i="4" s="1"/>
  <c r="J59" i="4" s="1"/>
  <c r="H128" i="4"/>
  <c r="J128" i="4"/>
  <c r="H127" i="4"/>
  <c r="H126" i="4"/>
  <c r="J126" i="4"/>
  <c r="H123" i="4"/>
  <c r="F23" i="5" s="1"/>
  <c r="G57" i="4" s="1"/>
  <c r="H57" i="4" s="1"/>
  <c r="H122" i="4"/>
  <c r="J122" i="4"/>
  <c r="F121" i="4"/>
  <c r="H121" i="4"/>
  <c r="J121" i="4"/>
  <c r="J120" i="4"/>
  <c r="H119" i="4"/>
  <c r="J119" i="4"/>
  <c r="H116" i="4"/>
  <c r="F22" i="5" s="1"/>
  <c r="G53" i="4" s="1"/>
  <c r="H53" i="4" s="1"/>
  <c r="J116" i="4"/>
  <c r="G22" i="5" s="1"/>
  <c r="I53" i="4" s="1"/>
  <c r="J53" i="4" s="1"/>
  <c r="H115" i="4"/>
  <c r="J115" i="4"/>
  <c r="K115" i="4"/>
  <c r="F114" i="4"/>
  <c r="H114" i="4"/>
  <c r="K114" i="4"/>
  <c r="F110" i="4"/>
  <c r="F111" i="4" s="1"/>
  <c r="K110" i="4"/>
  <c r="F106" i="4"/>
  <c r="H106" i="4"/>
  <c r="J106" i="4"/>
  <c r="F105" i="4"/>
  <c r="F107" i="4" s="1"/>
  <c r="H105" i="4"/>
  <c r="J105" i="4"/>
  <c r="J107" i="4" s="1"/>
  <c r="G20" i="5" s="1"/>
  <c r="I42" i="4" s="1"/>
  <c r="J42" i="4" s="1"/>
  <c r="J43" i="4" s="1"/>
  <c r="G9" i="5" s="1"/>
  <c r="I56" i="6" s="1"/>
  <c r="J56" i="6" s="1"/>
  <c r="K105" i="4"/>
  <c r="H102" i="4"/>
  <c r="F19" i="5" s="1"/>
  <c r="G14" i="4" s="1"/>
  <c r="H14" i="4" s="1"/>
  <c r="F101" i="4"/>
  <c r="H101" i="4"/>
  <c r="I101" i="4"/>
  <c r="J101" i="4" s="1"/>
  <c r="J102" i="4" s="1"/>
  <c r="G19" i="5" s="1"/>
  <c r="I14" i="4" s="1"/>
  <c r="J14" i="4" s="1"/>
  <c r="F100" i="4"/>
  <c r="H100" i="4"/>
  <c r="K100" i="4"/>
  <c r="F99" i="4"/>
  <c r="F102" i="4" s="1"/>
  <c r="J99" i="4"/>
  <c r="K99" i="4"/>
  <c r="H95" i="4"/>
  <c r="J95" i="4"/>
  <c r="H94" i="4"/>
  <c r="H96" i="4" s="1"/>
  <c r="F18" i="5" s="1"/>
  <c r="G13" i="4" s="1"/>
  <c r="H13" i="4" s="1"/>
  <c r="J94" i="4"/>
  <c r="H93" i="4"/>
  <c r="J93" i="4"/>
  <c r="F92" i="4"/>
  <c r="H92" i="4"/>
  <c r="J92" i="4"/>
  <c r="K92" i="4"/>
  <c r="F89" i="4"/>
  <c r="H89" i="4"/>
  <c r="F17" i="5" s="1"/>
  <c r="G126" i="6" s="1"/>
  <c r="H126" i="6" s="1"/>
  <c r="F88" i="4"/>
  <c r="H88" i="4"/>
  <c r="J88" i="4"/>
  <c r="J89" i="4" s="1"/>
  <c r="G17" i="5" s="1"/>
  <c r="I126" i="6" s="1"/>
  <c r="J126" i="6" s="1"/>
  <c r="J147" i="6" s="1"/>
  <c r="I12" i="7" s="1"/>
  <c r="J12" i="7" s="1"/>
  <c r="K88" i="4"/>
  <c r="J85" i="4"/>
  <c r="G16" i="5" s="1"/>
  <c r="I125" i="6" s="1"/>
  <c r="F84" i="4"/>
  <c r="F85" i="4" s="1"/>
  <c r="J84" i="4"/>
  <c r="K84" i="4"/>
  <c r="F80" i="4"/>
  <c r="H80" i="4"/>
  <c r="J80" i="4"/>
  <c r="H79" i="4"/>
  <c r="J79" i="4"/>
  <c r="H78" i="4"/>
  <c r="J78" i="4"/>
  <c r="J81" i="4" s="1"/>
  <c r="G15" i="5" s="1"/>
  <c r="I82" i="6" s="1"/>
  <c r="F74" i="4"/>
  <c r="H74" i="4"/>
  <c r="F73" i="4"/>
  <c r="H73" i="4"/>
  <c r="J73" i="4"/>
  <c r="F72" i="4"/>
  <c r="J72" i="4"/>
  <c r="K72" i="4"/>
  <c r="H71" i="4"/>
  <c r="J71" i="4"/>
  <c r="F66" i="4"/>
  <c r="H66" i="4"/>
  <c r="F65" i="4"/>
  <c r="H65" i="4"/>
  <c r="J65" i="4"/>
  <c r="K65" i="4"/>
  <c r="F64" i="4"/>
  <c r="H64" i="4"/>
  <c r="F63" i="4"/>
  <c r="J63" i="4"/>
  <c r="K63" i="4"/>
  <c r="H47" i="4"/>
  <c r="J47" i="4"/>
  <c r="K47" i="4"/>
  <c r="F46" i="4"/>
  <c r="H46" i="4"/>
  <c r="J46" i="4"/>
  <c r="K46" i="4"/>
  <c r="F41" i="4"/>
  <c r="H41" i="4"/>
  <c r="K41" i="4"/>
  <c r="F40" i="4"/>
  <c r="J40" i="4"/>
  <c r="H39" i="4"/>
  <c r="J39" i="4"/>
  <c r="F38" i="4"/>
  <c r="H38" i="4"/>
  <c r="J38" i="4"/>
  <c r="F37" i="4"/>
  <c r="H37" i="4"/>
  <c r="J36" i="4"/>
  <c r="K36" i="4"/>
  <c r="F35" i="4"/>
  <c r="H35" i="4"/>
  <c r="J35" i="4"/>
  <c r="K35" i="4"/>
  <c r="H34" i="4"/>
  <c r="J34" i="4"/>
  <c r="K34" i="4"/>
  <c r="F33" i="4"/>
  <c r="H33" i="4"/>
  <c r="K33" i="4"/>
  <c r="F32" i="4"/>
  <c r="J32" i="4"/>
  <c r="F29" i="4"/>
  <c r="H28" i="4"/>
  <c r="H29" i="4" s="1"/>
  <c r="F8" i="5" s="1"/>
  <c r="G55" i="6" s="1"/>
  <c r="H55" i="6" s="1"/>
  <c r="F24" i="4"/>
  <c r="H24" i="4"/>
  <c r="J24" i="4"/>
  <c r="K24" i="4"/>
  <c r="J23" i="4"/>
  <c r="J25" i="4" s="1"/>
  <c r="G7" i="5" s="1"/>
  <c r="I54" i="6" s="1"/>
  <c r="J54" i="6" s="1"/>
  <c r="F19" i="4"/>
  <c r="H19" i="4"/>
  <c r="F18" i="4"/>
  <c r="H18" i="4"/>
  <c r="K18" i="4"/>
  <c r="J10" i="4"/>
  <c r="G4" i="5" s="1"/>
  <c r="I5" i="6" s="1"/>
  <c r="J5" i="6" s="1"/>
  <c r="F9" i="4"/>
  <c r="H9" i="4"/>
  <c r="J9" i="4"/>
  <c r="K9" i="4"/>
  <c r="F8" i="4"/>
  <c r="H8" i="4"/>
  <c r="J8" i="4"/>
  <c r="K8" i="4"/>
  <c r="H7" i="4"/>
  <c r="K7" i="4"/>
  <c r="J6" i="4"/>
  <c r="K6" i="4"/>
  <c r="H5" i="4"/>
  <c r="H10" i="4" s="1"/>
  <c r="F4" i="5" s="1"/>
  <c r="G5" i="6" s="1"/>
  <c r="J5" i="4"/>
  <c r="F150" i="6"/>
  <c r="H150" i="6"/>
  <c r="F149" i="6"/>
  <c r="F171" i="6" s="1"/>
  <c r="E13" i="7" s="1"/>
  <c r="F13" i="7" s="1"/>
  <c r="H149" i="6"/>
  <c r="H171" i="6" s="1"/>
  <c r="G13" i="7" s="1"/>
  <c r="H13" i="7" s="1"/>
  <c r="H125" i="6"/>
  <c r="J125" i="6"/>
  <c r="F102" i="6"/>
  <c r="H102" i="6"/>
  <c r="J102" i="6"/>
  <c r="K102" i="6"/>
  <c r="H101" i="6"/>
  <c r="J82" i="6"/>
  <c r="J55" i="6"/>
  <c r="H53" i="6"/>
  <c r="J53" i="6"/>
  <c r="K53" i="6"/>
  <c r="H31" i="6"/>
  <c r="K31" i="6"/>
  <c r="H30" i="6"/>
  <c r="J30" i="6"/>
  <c r="K30" i="6"/>
  <c r="H29" i="6"/>
  <c r="J29" i="6"/>
  <c r="K29" i="6"/>
  <c r="H5" i="6"/>
  <c r="K13" i="9" l="1"/>
  <c r="H13" i="9"/>
  <c r="K145" i="4"/>
  <c r="F145" i="4"/>
  <c r="K39" i="4"/>
  <c r="F39" i="4"/>
  <c r="L39" i="4" s="1"/>
  <c r="K78" i="4"/>
  <c r="F78" i="4"/>
  <c r="K146" i="4"/>
  <c r="F146" i="4"/>
  <c r="F10" i="4"/>
  <c r="F75" i="4"/>
  <c r="E14" i="5" s="1"/>
  <c r="E81" i="6" s="1"/>
  <c r="I52" i="4"/>
  <c r="J52" i="4" s="1"/>
  <c r="I77" i="6"/>
  <c r="J77" i="6" s="1"/>
  <c r="J147" i="4"/>
  <c r="J152" i="4" s="1"/>
  <c r="G27" i="5" s="1"/>
  <c r="I140" i="4" s="1"/>
  <c r="J140" i="4" s="1"/>
  <c r="J141" i="4" s="1"/>
  <c r="G26" i="5" s="1"/>
  <c r="I67" i="4" s="1"/>
  <c r="J67" i="4" s="1"/>
  <c r="J68" i="4" s="1"/>
  <c r="G13" i="5" s="1"/>
  <c r="I80" i="6" s="1"/>
  <c r="J80" i="6" s="1"/>
  <c r="K147" i="4"/>
  <c r="K149" i="4"/>
  <c r="F149" i="4"/>
  <c r="K5" i="4"/>
  <c r="I19" i="4"/>
  <c r="K19" i="4" s="1"/>
  <c r="H20" i="4"/>
  <c r="F6" i="5" s="1"/>
  <c r="G32" i="6" s="1"/>
  <c r="H32" i="6" s="1"/>
  <c r="H51" i="6" s="1"/>
  <c r="G8" i="7" s="1"/>
  <c r="H8" i="7" s="1"/>
  <c r="K71" i="4"/>
  <c r="K101" i="6"/>
  <c r="F101" i="6"/>
  <c r="L101" i="6" s="1"/>
  <c r="L123" i="6" s="1"/>
  <c r="K134" i="4"/>
  <c r="F134" i="4"/>
  <c r="J139" i="4"/>
  <c r="K139" i="4"/>
  <c r="J149" i="6"/>
  <c r="L149" i="6" s="1"/>
  <c r="K149" i="6"/>
  <c r="F20" i="4"/>
  <c r="K32" i="4"/>
  <c r="H81" i="4"/>
  <c r="F15" i="5" s="1"/>
  <c r="G82" i="6" s="1"/>
  <c r="H82" i="6" s="1"/>
  <c r="L7" i="4"/>
  <c r="L40" i="4"/>
  <c r="K126" i="4"/>
  <c r="F126" i="4"/>
  <c r="H107" i="4"/>
  <c r="F20" i="5" s="1"/>
  <c r="G42" i="4" s="1"/>
  <c r="H42" i="4" s="1"/>
  <c r="H43" i="4" s="1"/>
  <c r="F9" i="5" s="1"/>
  <c r="G56" i="6" s="1"/>
  <c r="H56" i="6" s="1"/>
  <c r="J123" i="4"/>
  <c r="G23" i="5" s="1"/>
  <c r="I57" i="4" s="1"/>
  <c r="J57" i="4" s="1"/>
  <c r="K23" i="4"/>
  <c r="K135" i="4"/>
  <c r="H135" i="4"/>
  <c r="H136" i="4" s="1"/>
  <c r="F25" i="5" s="1"/>
  <c r="G59" i="4" s="1"/>
  <c r="H59" i="4" s="1"/>
  <c r="K28" i="4"/>
  <c r="K37" i="4"/>
  <c r="K64" i="4"/>
  <c r="J96" i="4"/>
  <c r="G18" i="5" s="1"/>
  <c r="I13" i="4" s="1"/>
  <c r="J13" i="4" s="1"/>
  <c r="F116" i="4"/>
  <c r="L120" i="4"/>
  <c r="H129" i="4"/>
  <c r="F24" i="5" s="1"/>
  <c r="G58" i="4" s="1"/>
  <c r="H58" i="4" s="1"/>
  <c r="H60" i="4" s="1"/>
  <c r="F12" i="5" s="1"/>
  <c r="G79" i="6" s="1"/>
  <c r="H79" i="6" s="1"/>
  <c r="K120" i="4"/>
  <c r="F120" i="4"/>
  <c r="K127" i="4"/>
  <c r="F127" i="4"/>
  <c r="L127" i="4" s="1"/>
  <c r="K93" i="4"/>
  <c r="F93" i="4"/>
  <c r="G52" i="4"/>
  <c r="H52" i="4" s="1"/>
  <c r="H54" i="4" s="1"/>
  <c r="F11" i="5" s="1"/>
  <c r="G78" i="6" s="1"/>
  <c r="H78" i="6" s="1"/>
  <c r="G77" i="6"/>
  <c r="H77" i="6" s="1"/>
  <c r="E119" i="4"/>
  <c r="E151" i="4"/>
  <c r="L35" i="4"/>
  <c r="L46" i="4"/>
  <c r="H75" i="4"/>
  <c r="F14" i="5" s="1"/>
  <c r="G81" i="6" s="1"/>
  <c r="H81" i="6" s="1"/>
  <c r="E94" i="4"/>
  <c r="F94" i="4" s="1"/>
  <c r="F122" i="4"/>
  <c r="L122" i="4" s="1"/>
  <c r="F133" i="4"/>
  <c r="F136" i="4" s="1"/>
  <c r="L136" i="4" s="1"/>
  <c r="L9" i="4"/>
  <c r="L145" i="4"/>
  <c r="K150" i="4"/>
  <c r="J150" i="6"/>
  <c r="J171" i="6" s="1"/>
  <c r="I13" i="7" s="1"/>
  <c r="H147" i="6"/>
  <c r="G12" i="7" s="1"/>
  <c r="H12" i="7" s="1"/>
  <c r="L102" i="6"/>
  <c r="H123" i="6"/>
  <c r="G11" i="7" s="1"/>
  <c r="H11" i="7" s="1"/>
  <c r="F123" i="6"/>
  <c r="E11" i="7" s="1"/>
  <c r="K11" i="7" s="1"/>
  <c r="J75" i="6"/>
  <c r="I9" i="7" s="1"/>
  <c r="J9" i="7" s="1"/>
  <c r="L53" i="6"/>
  <c r="L31" i="6"/>
  <c r="L30" i="6"/>
  <c r="L29" i="6"/>
  <c r="J27" i="6"/>
  <c r="I7" i="7" s="1"/>
  <c r="J7" i="7" s="1"/>
  <c r="L149" i="4"/>
  <c r="L148" i="4"/>
  <c r="L147" i="4"/>
  <c r="L146" i="4"/>
  <c r="F151" i="4"/>
  <c r="L151" i="4" s="1"/>
  <c r="K151" i="4"/>
  <c r="L144" i="4"/>
  <c r="F152" i="4"/>
  <c r="L139" i="4"/>
  <c r="L135" i="4"/>
  <c r="L134" i="4"/>
  <c r="L132" i="4"/>
  <c r="E25" i="5"/>
  <c r="E59" i="4" s="1"/>
  <c r="J60" i="4"/>
  <c r="G12" i="5" s="1"/>
  <c r="I79" i="6" s="1"/>
  <c r="J79" i="6" s="1"/>
  <c r="L126" i="4"/>
  <c r="L121" i="4"/>
  <c r="L115" i="4"/>
  <c r="L114" i="4"/>
  <c r="J54" i="4"/>
  <c r="G11" i="5" s="1"/>
  <c r="I78" i="6" s="1"/>
  <c r="J78" i="6" s="1"/>
  <c r="L116" i="4"/>
  <c r="E22" i="5"/>
  <c r="E53" i="4" s="1"/>
  <c r="L110" i="4"/>
  <c r="L111" i="4"/>
  <c r="L106" i="4"/>
  <c r="L105" i="4"/>
  <c r="L107" i="4"/>
  <c r="L100" i="4"/>
  <c r="L102" i="4"/>
  <c r="J15" i="4"/>
  <c r="G5" i="5" s="1"/>
  <c r="I6" i="6" s="1"/>
  <c r="J6" i="6" s="1"/>
  <c r="L99" i="4"/>
  <c r="L93" i="4"/>
  <c r="L92" i="4"/>
  <c r="L94" i="4"/>
  <c r="L88" i="4"/>
  <c r="L89" i="4"/>
  <c r="L84" i="4"/>
  <c r="L85" i="4"/>
  <c r="L80" i="4"/>
  <c r="L73" i="4"/>
  <c r="L72" i="4"/>
  <c r="I74" i="4"/>
  <c r="K74" i="4" s="1"/>
  <c r="L71" i="4"/>
  <c r="L65" i="4"/>
  <c r="L64" i="4"/>
  <c r="L63" i="4"/>
  <c r="L47" i="4"/>
  <c r="L41" i="4"/>
  <c r="L38" i="4"/>
  <c r="L37" i="4"/>
  <c r="L36" i="4"/>
  <c r="L34" i="4"/>
  <c r="L33" i="4"/>
  <c r="L32" i="4"/>
  <c r="L28" i="4"/>
  <c r="L29" i="4"/>
  <c r="E8" i="5"/>
  <c r="E55" i="6" s="1"/>
  <c r="L24" i="4"/>
  <c r="L23" i="4"/>
  <c r="H25" i="4"/>
  <c r="F7" i="5" s="1"/>
  <c r="G54" i="6" s="1"/>
  <c r="H54" i="6" s="1"/>
  <c r="H75" i="6" s="1"/>
  <c r="G9" i="7" s="1"/>
  <c r="H9" i="7" s="1"/>
  <c r="L18" i="4"/>
  <c r="H15" i="4"/>
  <c r="F5" i="5" s="1"/>
  <c r="G6" i="6" s="1"/>
  <c r="H6" i="6" s="1"/>
  <c r="H27" i="6" s="1"/>
  <c r="G7" i="7" s="1"/>
  <c r="H7" i="7" s="1"/>
  <c r="L8" i="4"/>
  <c r="L5" i="4"/>
  <c r="L10" i="4"/>
  <c r="E21" i="5"/>
  <c r="E20" i="5"/>
  <c r="E19" i="5"/>
  <c r="L101" i="4"/>
  <c r="K101" i="4"/>
  <c r="E95" i="4"/>
  <c r="K94" i="4"/>
  <c r="E17" i="5"/>
  <c r="E16" i="5"/>
  <c r="L66" i="4"/>
  <c r="K66" i="4"/>
  <c r="E7" i="5"/>
  <c r="E54" i="6" s="1"/>
  <c r="E6" i="5"/>
  <c r="E32" i="6" s="1"/>
  <c r="J19" i="4"/>
  <c r="E4" i="5"/>
  <c r="H99" i="6" l="1"/>
  <c r="G10" i="7" s="1"/>
  <c r="H10" i="7" s="1"/>
  <c r="G6" i="7" s="1"/>
  <c r="H6" i="7" s="1"/>
  <c r="G5" i="7" s="1"/>
  <c r="H5" i="7" s="1"/>
  <c r="H27" i="7" s="1"/>
  <c r="F81" i="6"/>
  <c r="F32" i="6"/>
  <c r="H25" i="5"/>
  <c r="E79" i="4"/>
  <c r="H17" i="5"/>
  <c r="E126" i="6"/>
  <c r="H22" i="5"/>
  <c r="F11" i="7"/>
  <c r="L11" i="7" s="1"/>
  <c r="H16" i="5"/>
  <c r="E125" i="6"/>
  <c r="F54" i="6"/>
  <c r="K54" i="6"/>
  <c r="F55" i="6"/>
  <c r="L55" i="6" s="1"/>
  <c r="K55" i="6"/>
  <c r="H4" i="5"/>
  <c r="E5" i="6"/>
  <c r="H8" i="5"/>
  <c r="L78" i="4"/>
  <c r="L133" i="4"/>
  <c r="K119" i="4"/>
  <c r="F119" i="4"/>
  <c r="E128" i="4"/>
  <c r="J13" i="7"/>
  <c r="L13" i="7" s="1"/>
  <c r="T13" i="7" s="1"/>
  <c r="K13" i="7"/>
  <c r="L150" i="6"/>
  <c r="L171" i="6" s="1"/>
  <c r="L152" i="4"/>
  <c r="E27" i="5"/>
  <c r="K59" i="4"/>
  <c r="F59" i="4"/>
  <c r="L59" i="4" s="1"/>
  <c r="F53" i="4"/>
  <c r="L53" i="4" s="1"/>
  <c r="K53" i="4"/>
  <c r="H21" i="5"/>
  <c r="E48" i="4"/>
  <c r="H20" i="5"/>
  <c r="E42" i="4"/>
  <c r="H19" i="5"/>
  <c r="E14" i="4"/>
  <c r="J74" i="4"/>
  <c r="H7" i="5"/>
  <c r="L25" i="4"/>
  <c r="L19" i="4"/>
  <c r="J20" i="4"/>
  <c r="F95" i="4"/>
  <c r="K95" i="4"/>
  <c r="F5" i="6" l="1"/>
  <c r="K5" i="6"/>
  <c r="F123" i="4"/>
  <c r="L119" i="4"/>
  <c r="K126" i="6"/>
  <c r="F126" i="6"/>
  <c r="L126" i="6" s="1"/>
  <c r="L54" i="6"/>
  <c r="F79" i="4"/>
  <c r="K79" i="4"/>
  <c r="F51" i="6"/>
  <c r="E8" i="7" s="1"/>
  <c r="F128" i="4"/>
  <c r="K128" i="4"/>
  <c r="K125" i="6"/>
  <c r="F125" i="6"/>
  <c r="E140" i="4"/>
  <c r="H27" i="5"/>
  <c r="K48" i="4"/>
  <c r="F48" i="4"/>
  <c r="K42" i="4"/>
  <c r="F42" i="4"/>
  <c r="F14" i="4"/>
  <c r="L14" i="4" s="1"/>
  <c r="K14" i="4"/>
  <c r="L95" i="4"/>
  <c r="F96" i="4"/>
  <c r="L74" i="4"/>
  <c r="J75" i="4"/>
  <c r="G6" i="5"/>
  <c r="L20" i="4"/>
  <c r="L123" i="4" l="1"/>
  <c r="E23" i="5"/>
  <c r="L125" i="6"/>
  <c r="L147" i="6" s="1"/>
  <c r="F147" i="6"/>
  <c r="E12" i="7" s="1"/>
  <c r="H6" i="5"/>
  <c r="I32" i="6"/>
  <c r="F8" i="7"/>
  <c r="L128" i="4"/>
  <c r="F129" i="4"/>
  <c r="L79" i="4"/>
  <c r="F81" i="4"/>
  <c r="L5" i="6"/>
  <c r="F140" i="4"/>
  <c r="K140" i="4"/>
  <c r="F49" i="4"/>
  <c r="L48" i="4"/>
  <c r="F43" i="4"/>
  <c r="L42" i="4"/>
  <c r="L96" i="4"/>
  <c r="E18" i="5"/>
  <c r="G14" i="5"/>
  <c r="L75" i="4"/>
  <c r="E24" i="5" l="1"/>
  <c r="L129" i="4"/>
  <c r="J32" i="6"/>
  <c r="K32" i="6"/>
  <c r="H23" i="5"/>
  <c r="E57" i="4"/>
  <c r="F12" i="7"/>
  <c r="L12" i="7" s="1"/>
  <c r="K12" i="7"/>
  <c r="H14" i="5"/>
  <c r="I81" i="6"/>
  <c r="E15" i="5"/>
  <c r="L81" i="4"/>
  <c r="F141" i="4"/>
  <c r="L140" i="4"/>
  <c r="L49" i="4"/>
  <c r="E10" i="5"/>
  <c r="E77" i="6" s="1"/>
  <c r="E9" i="5"/>
  <c r="L43" i="4"/>
  <c r="H18" i="5"/>
  <c r="E13" i="4"/>
  <c r="J81" i="6" l="1"/>
  <c r="K81" i="6"/>
  <c r="J51" i="6"/>
  <c r="I8" i="7" s="1"/>
  <c r="L32" i="6"/>
  <c r="L51" i="6" s="1"/>
  <c r="H9" i="5"/>
  <c r="E56" i="6"/>
  <c r="F77" i="6"/>
  <c r="K77" i="6"/>
  <c r="K57" i="4"/>
  <c r="F57" i="4"/>
  <c r="E82" i="6"/>
  <c r="H15" i="5"/>
  <c r="H24" i="5"/>
  <c r="E58" i="4"/>
  <c r="L141" i="4"/>
  <c r="E26" i="5"/>
  <c r="H10" i="5"/>
  <c r="E52" i="4"/>
  <c r="F13" i="4"/>
  <c r="K13" i="4"/>
  <c r="K82" i="6" l="1"/>
  <c r="F82" i="6"/>
  <c r="L82" i="6" s="1"/>
  <c r="L77" i="6"/>
  <c r="F58" i="4"/>
  <c r="L58" i="4" s="1"/>
  <c r="K58" i="4"/>
  <c r="L57" i="4"/>
  <c r="F60" i="4"/>
  <c r="F56" i="6"/>
  <c r="K56" i="6"/>
  <c r="J8" i="7"/>
  <c r="K8" i="7"/>
  <c r="J99" i="6"/>
  <c r="I10" i="7" s="1"/>
  <c r="J10" i="7" s="1"/>
  <c r="L81" i="6"/>
  <c r="E67" i="4"/>
  <c r="H26" i="5"/>
  <c r="K52" i="4"/>
  <c r="F52" i="4"/>
  <c r="F15" i="4"/>
  <c r="L13" i="4"/>
  <c r="I6" i="7" l="1"/>
  <c r="J6" i="7" s="1"/>
  <c r="I5" i="7" s="1"/>
  <c r="J5" i="7" s="1"/>
  <c r="J27" i="7" s="1"/>
  <c r="L8" i="7"/>
  <c r="E12" i="5"/>
  <c r="L60" i="4"/>
  <c r="L56" i="6"/>
  <c r="L75" i="6" s="1"/>
  <c r="F75" i="6"/>
  <c r="E9" i="7" s="1"/>
  <c r="F67" i="4"/>
  <c r="K67" i="4"/>
  <c r="F54" i="4"/>
  <c r="L52" i="4"/>
  <c r="E5" i="5"/>
  <c r="L15" i="4"/>
  <c r="H5" i="5" l="1"/>
  <c r="E6" i="6"/>
  <c r="K9" i="7"/>
  <c r="F9" i="7"/>
  <c r="L9" i="7" s="1"/>
  <c r="H12" i="5"/>
  <c r="E79" i="6"/>
  <c r="F68" i="4"/>
  <c r="L67" i="4"/>
  <c r="L54" i="4"/>
  <c r="E11" i="5"/>
  <c r="H11" i="5" l="1"/>
  <c r="E78" i="6"/>
  <c r="F6" i="6"/>
  <c r="K6" i="6"/>
  <c r="K79" i="6"/>
  <c r="F79" i="6"/>
  <c r="L79" i="6" s="1"/>
  <c r="E13" i="5"/>
  <c r="L68" i="4"/>
  <c r="F78" i="6" l="1"/>
  <c r="K78" i="6"/>
  <c r="H13" i="5"/>
  <c r="E80" i="6"/>
  <c r="L6" i="6"/>
  <c r="L27" i="6" s="1"/>
  <c r="F27" i="6"/>
  <c r="E7" i="7" s="1"/>
  <c r="K80" i="6" l="1"/>
  <c r="F80" i="6"/>
  <c r="L80" i="6" s="1"/>
  <c r="F7" i="7"/>
  <c r="K7" i="7"/>
  <c r="L78" i="6"/>
  <c r="F99" i="6"/>
  <c r="E10" i="7" s="1"/>
  <c r="F10" i="7" l="1"/>
  <c r="L10" i="7" s="1"/>
  <c r="K10" i="7"/>
  <c r="L7" i="7"/>
  <c r="E6" i="7"/>
  <c r="L99" i="6"/>
  <c r="K6" i="7" l="1"/>
  <c r="F6" i="7"/>
  <c r="E5" i="7" l="1"/>
  <c r="L6" i="7"/>
  <c r="K5" i="7" l="1"/>
  <c r="F5" i="7"/>
  <c r="L5" i="7" l="1"/>
  <c r="L27" i="7" s="1"/>
  <c r="F27" i="7"/>
</calcChain>
</file>

<file path=xl/sharedStrings.xml><?xml version="1.0" encoding="utf-8"?>
<sst xmlns="http://schemas.openxmlformats.org/spreadsheetml/2006/main" count="2938" uniqueCount="643">
  <si>
    <t>공 종 별 집 계 표</t>
  </si>
  <si>
    <t>[ 멸종위기조류 증식환경조성공사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</si>
  <si>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</si>
  <si>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</si>
  <si>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</si>
  <si>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</si>
  <si>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</si>
  <si>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</si>
  <si>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</si>
  <si>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</si>
  <si>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</si>
  <si>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</si>
  <si>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</si>
  <si>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</si>
  <si>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</si>
  <si>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</si>
  <si>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</si>
  <si>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</si>
  <si>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</si>
  <si>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</si>
  <si>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</si>
  <si>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</si>
  <si>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</si>
  <si>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</si>
  <si>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</si>
  <si>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</si>
  <si>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</si>
  <si>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</si>
  <si>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</si>
  <si>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</si>
  <si>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</si>
  <si>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</si>
  <si>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</si>
  <si>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</si>
  <si>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</si>
  <si>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</si>
  <si>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</si>
  <si>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</si>
  <si>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</si>
  <si>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</si>
  <si>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</si>
  <si>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</si>
  <si>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</si>
  <si>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</si>
  <si>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</si>
  <si>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</si>
  <si>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</si>
  <si>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</si>
  <si>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</si>
  <si>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</si>
  <si>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</si>
  <si>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멸종위기조류 증식환경조성공사</t>
  </si>
  <si>
    <t/>
  </si>
  <si>
    <t>01</t>
  </si>
  <si>
    <t>0101  조 류 사 육 장</t>
  </si>
  <si>
    <t>0101</t>
  </si>
  <si>
    <t>010101  콘크리트 공 사</t>
  </si>
  <si>
    <t>010101</t>
  </si>
  <si>
    <t>콘크리트인력비빔타설</t>
  </si>
  <si>
    <t>소형구조물,1:3:6</t>
  </si>
  <si>
    <t>M3</t>
  </si>
  <si>
    <t>호표 1</t>
  </si>
  <si>
    <t>596395835352B4F2447018D73136</t>
  </si>
  <si>
    <t>T</t>
  </si>
  <si>
    <t>F</t>
  </si>
  <si>
    <t>010101596395835352B4F2447018D73136</t>
  </si>
  <si>
    <t>합판거푸집설치및해체</t>
  </si>
  <si>
    <t>보통 4회, 수직고 7m까지</t>
  </si>
  <si>
    <t>M2</t>
  </si>
  <si>
    <t>호표 2</t>
  </si>
  <si>
    <t>59639584785071C2B43BC8AEB283EF</t>
  </si>
  <si>
    <t>01010159639584785071C2B43BC8AEB283EF</t>
  </si>
  <si>
    <t>[ 합           계 ]</t>
  </si>
  <si>
    <t>TOTAL</t>
  </si>
  <si>
    <t>010102  철  골  공  사</t>
  </si>
  <si>
    <t>010102</t>
  </si>
  <si>
    <t>아 연 도 각 관</t>
  </si>
  <si>
    <t>30*30*t1.6mm, 1.380kg/m</t>
  </si>
  <si>
    <t>M</t>
  </si>
  <si>
    <t>자재 26</t>
  </si>
  <si>
    <t>5E3D55D378527762B47A2887DB27B7F739B853</t>
  </si>
  <si>
    <t>0101025E3D55D378527762B47A2887DB27B7F739B853</t>
  </si>
  <si>
    <t>40*20*t2.3mm, 1.894kg/m</t>
  </si>
  <si>
    <t>자재 27</t>
  </si>
  <si>
    <t>5E3D55D378527762B47A2887DB27B7F73A5892</t>
  </si>
  <si>
    <t>0101025E3D55D378527762B47A2887DB27B7F73A5892</t>
  </si>
  <si>
    <t>철    강    설</t>
  </si>
  <si>
    <t>고철, 작업설부산물</t>
  </si>
  <si>
    <t>KG</t>
  </si>
  <si>
    <t>자재 4</t>
  </si>
  <si>
    <t>5E6A85AB23592492B4217864685F8C32C00596</t>
  </si>
  <si>
    <t>0101025E6A85AB23592492B4217864685F8C32C00596</t>
  </si>
  <si>
    <t>경량형강철골조 조립설치</t>
  </si>
  <si>
    <t>비내력식</t>
  </si>
  <si>
    <t>TON</t>
  </si>
  <si>
    <t>호표 3</t>
  </si>
  <si>
    <t>5963859D2259EA62B4FBC89053B066</t>
  </si>
  <si>
    <t>0101025963859D2259EA62B4FBC89053B066</t>
  </si>
  <si>
    <t>010103  금  속  공  사</t>
  </si>
  <si>
    <t>010103</t>
  </si>
  <si>
    <t>크림프철망설치</t>
  </si>
  <si>
    <t>SUS WIRE NET/SUS304 Ø1.8㎜/1*1 MOS16.5*16.5</t>
  </si>
  <si>
    <t>자재 32</t>
  </si>
  <si>
    <t>58D2157DA85E7372345FC88DE69D5A656C0379</t>
  </si>
  <si>
    <t>01010358D2157DA85E7372345FC88DE69D5A656C0379</t>
  </si>
  <si>
    <t>아연도금철망설치</t>
  </si>
  <si>
    <t>아연도, #6, 50*50</t>
  </si>
  <si>
    <t>호표 4</t>
  </si>
  <si>
    <t>596375BC0E50088224CBF86567AB0A</t>
  </si>
  <si>
    <t>010103596375BC0E50088224CBF86567AB0A</t>
  </si>
  <si>
    <t>기존철망철거후재설치</t>
  </si>
  <si>
    <t>2칸</t>
  </si>
  <si>
    <t>식</t>
  </si>
  <si>
    <t>호표 5</t>
  </si>
  <si>
    <t>59632535F75BC2F274B508B6960938</t>
  </si>
  <si>
    <t>01010359632535F75BC2F274B508B6960938</t>
  </si>
  <si>
    <t>강관조립말비계(이동식)설치및해체</t>
  </si>
  <si>
    <t>높이 4m, 3개월</t>
  </si>
  <si>
    <t>대</t>
  </si>
  <si>
    <t>호표 6</t>
  </si>
  <si>
    <t>5963C538235D9DD2F4229828140C6B</t>
  </si>
  <si>
    <t>0101035963C538235D9DD2F4229828140C6B</t>
  </si>
  <si>
    <t>010104  미장및수장공사</t>
  </si>
  <si>
    <t>010104</t>
  </si>
  <si>
    <t>모르타르배합(배합품포함)</t>
  </si>
  <si>
    <t>배합용적비 1:3, 시멘트, 모래 별도</t>
  </si>
  <si>
    <t>호표 7</t>
  </si>
  <si>
    <t>5963A5ED8152FA426411E8470062E7</t>
  </si>
  <si>
    <t>0101045963A5ED8152FA426411E8470062E7</t>
  </si>
  <si>
    <t>모르타르 바 름</t>
  </si>
  <si>
    <t>바닥, 15mm</t>
  </si>
  <si>
    <t>호표 8</t>
  </si>
  <si>
    <t>5963A5ED8152CD325430986BCBD6AE</t>
  </si>
  <si>
    <t>0101045963A5ED8152CD325430986BCBD6AE</t>
  </si>
  <si>
    <t>바탕만들기+유성페인트붓칠</t>
  </si>
  <si>
    <t>con'c·mortar면, 2회. 1급</t>
  </si>
  <si>
    <t>호표 9</t>
  </si>
  <si>
    <t>5963351F805A44B2747878C9CEFFB3</t>
  </si>
  <si>
    <t>0101045963351F805A44B2747878C9CEFFB3</t>
  </si>
  <si>
    <t>목재사이딩(방부목)설치</t>
  </si>
  <si>
    <t>20T/오일스테인</t>
  </si>
  <si>
    <t>호표 10</t>
  </si>
  <si>
    <t>59632535F75BC2F274B508B696093D</t>
  </si>
  <si>
    <t>01010459632535F75BC2F274B508B696093D</t>
  </si>
  <si>
    <t>목재 둥지 설치</t>
  </si>
  <si>
    <t>400*400</t>
  </si>
  <si>
    <t>EA</t>
  </si>
  <si>
    <t>호표 11</t>
  </si>
  <si>
    <t>59632535F75BC2F274B508B696093E</t>
  </si>
  <si>
    <t>01010459632535F75BC2F274B508B696093E</t>
  </si>
  <si>
    <t xml:space="preserve"> PE  둥지 설치</t>
  </si>
  <si>
    <t>Ø250, L=200</t>
  </si>
  <si>
    <t>호표 12</t>
  </si>
  <si>
    <t>59632535F75BC2F274B508B696093F</t>
  </si>
  <si>
    <t>01010459632535F75BC2F274B508B696093F</t>
  </si>
  <si>
    <t>010105  기  타  공  사</t>
  </si>
  <si>
    <t>010105</t>
  </si>
  <si>
    <t>설  비  공  사</t>
  </si>
  <si>
    <t>자재 30</t>
  </si>
  <si>
    <t>58D2157DA85E7372345FC88DE69D5A656C037B</t>
  </si>
  <si>
    <t>01010558D2157DA85E7372345FC88DE69D5A656C037B</t>
  </si>
  <si>
    <t>토  목  공  사</t>
  </si>
  <si>
    <t>자재 31</t>
  </si>
  <si>
    <t>58D2157DA85E7372345FC88DE69D5A656C0378</t>
  </si>
  <si>
    <t>01010558D2157DA85E7372345FC88DE69D5A656C0378</t>
  </si>
  <si>
    <t>010106  철  거  공  사</t>
  </si>
  <si>
    <t>010106</t>
  </si>
  <si>
    <t>&lt;</t>
  </si>
  <si>
    <t>무근콘크리트철거</t>
  </si>
  <si>
    <t>인력</t>
  </si>
  <si>
    <t>호표 13</t>
  </si>
  <si>
    <t>5962C54CDC5A3E7224DF98798A1AC6</t>
  </si>
  <si>
    <t>0101065962C54CDC5A3E7224DF98798A1AC6</t>
  </si>
  <si>
    <t>건설폐기물상차비</t>
  </si>
  <si>
    <t>호표 14</t>
  </si>
  <si>
    <t>5962C54CDC5A3E7224DF98798A1AC5</t>
  </si>
  <si>
    <t>0101065962C54CDC5A3E7224DF98798A1AC5</t>
  </si>
  <si>
    <t>010107  건설폐기물처리비</t>
  </si>
  <si>
    <t>010107</t>
  </si>
  <si>
    <t>6</t>
  </si>
  <si>
    <t>건설폐기물처리비</t>
  </si>
  <si>
    <t>폐콘크리트</t>
  </si>
  <si>
    <t>자재 28</t>
  </si>
  <si>
    <t>5963C53DA3520B32645C58B9FD6D3F</t>
  </si>
  <si>
    <t>0101075963C53DA3520B32645C58B9FD6D3F</t>
  </si>
  <si>
    <t>건설폐기물운반비</t>
  </si>
  <si>
    <t>30km,15ton 덤프트럭</t>
  </si>
  <si>
    <t>자재 29</t>
  </si>
  <si>
    <t>5963C53DA3520B2254C2686E4AA6EE</t>
  </si>
  <si>
    <t>0101075963C53DA3520B2254C2686E4AA6EE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</si>
  <si>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</si>
  <si>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</si>
  <si>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</si>
  <si>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</si>
  <si>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</si>
  <si>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</si>
  <si>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</si>
  <si>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</si>
  <si>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</si>
  <si>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</si>
  <si>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</si>
  <si>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</si>
  <si>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</si>
  <si>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</si>
  <si>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</si>
  <si>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</si>
  <si>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</si>
  <si>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</si>
  <si>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</si>
  <si>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</si>
  <si>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콘크리트인력비빔타설  소형구조물,1:3:6  M3  건축 6-1-1.2   ( 호표 1 )</t>
  </si>
  <si>
    <t>건축 6-1-1.2</t>
  </si>
  <si>
    <t>시멘트</t>
  </si>
  <si>
    <t>kg</t>
  </si>
  <si>
    <t>자재 8</t>
  </si>
  <si>
    <t>5E4FB5D42750A8B254B7883133E6D20E70BAB5</t>
  </si>
  <si>
    <t>596395835352B4F2447018D731365E4FB5D42750A8B254B7883133E6D20E70BAB5</t>
  </si>
  <si>
    <t>모래</t>
  </si>
  <si>
    <t>자재 2</t>
  </si>
  <si>
    <t>5E6A85AB2B5E8202347848829F7BB5AD837D0A</t>
  </si>
  <si>
    <t>596395835352B4F2447018D731365E6A85AB2B5E8202347848829F7BB5AD837D0A</t>
  </si>
  <si>
    <t>자갈</t>
  </si>
  <si>
    <t>자재 1</t>
  </si>
  <si>
    <t>5E6A85AB2B5E8212D4FD4846C0C0B0D3191E14</t>
  </si>
  <si>
    <t>596395835352B4F2447018D731365E6A85AB2B5E8212D4FD4846C0C0B0D3191E14</t>
  </si>
  <si>
    <t>콘크리트공</t>
  </si>
  <si>
    <t>일반공사 즤종</t>
  </si>
  <si>
    <t>인</t>
  </si>
  <si>
    <t>노임 6</t>
  </si>
  <si>
    <t>59BCF5F6295C63A2B416285433D6DCA4C48588</t>
  </si>
  <si>
    <t>596395835352B4F2447018D7313659BCF5F6295C63A2B416285433D6DCA4C48588</t>
  </si>
  <si>
    <t>보통인부</t>
  </si>
  <si>
    <t>노임 1</t>
  </si>
  <si>
    <t>59BCF5F6295C63A2B416285433D6DCA4C484E6</t>
  </si>
  <si>
    <t>596395835352B4F2447018D7313659BCF5F6295C63A2B416285433D6DCA4C484E6</t>
  </si>
  <si>
    <t xml:space="preserve"> [ 합          계 ]</t>
  </si>
  <si>
    <t>합판거푸집설치및해체  보통 4회, 수직고 7m까지  M2  공통 6-3-1   ( 호표 2 )</t>
  </si>
  <si>
    <t>공통 6-3-1</t>
  </si>
  <si>
    <t>합판거푸집 - 자재비</t>
  </si>
  <si>
    <t>4회</t>
  </si>
  <si>
    <t>호표 15</t>
  </si>
  <si>
    <t>59639584785071C2B42968ACE112A2</t>
  </si>
  <si>
    <t>59639584785071C2B43BC8AEB283EF59639584785071C2B42968ACE112A2</t>
  </si>
  <si>
    <t>합판거푸집 - 인력투입</t>
  </si>
  <si>
    <t>보통, 수직고 7m까지</t>
  </si>
  <si>
    <t>호표 16</t>
  </si>
  <si>
    <t>59639584785071C2B42978B2CCFC57</t>
  </si>
  <si>
    <t>59639584785071C2B43BC8AEB283EF59639584785071C2B42978B2CCFC57</t>
  </si>
  <si>
    <t>경량형강철골조 조립설치  비내력식  TON  건축 1-4-4   ( 호표 3 )</t>
  </si>
  <si>
    <t>건축 1-4-4</t>
  </si>
  <si>
    <t>철공</t>
  </si>
  <si>
    <t>일반공사 직종</t>
  </si>
  <si>
    <t>노임 5</t>
  </si>
  <si>
    <t>59BCF5F6295C63A2B416285433D6DCA4C484ED</t>
  </si>
  <si>
    <t>5963859D2259EA62B4FBC89053B06659BCF5F6295C63A2B416285433D6DCA4C484ED</t>
  </si>
  <si>
    <t>공구손료</t>
  </si>
  <si>
    <t>인력품의 3%</t>
  </si>
  <si>
    <t>587A853F1E5C8FE2844FB89A954F001</t>
  </si>
  <si>
    <t>5963859D2259EA62B4FBC89053B066587A853F1E5C8FE2844FB89A954F001</t>
  </si>
  <si>
    <t>아연도금철망설치  아연도, #6, 50*50  M2  건축 8-1-3 준용   ( 호표 4 )</t>
  </si>
  <si>
    <t>건축 8-1-3 준용</t>
  </si>
  <si>
    <t>용접철망</t>
  </si>
  <si>
    <t>자재 9</t>
  </si>
  <si>
    <t>5E4FB5D42750A852342F7809174B91409CFEC8</t>
  </si>
  <si>
    <t>596375BC0E50088224CBF86567AB0A5E4FB5D42750A852342F7809174B91409CFEC8</t>
  </si>
  <si>
    <t>특별인부</t>
  </si>
  <si>
    <t>노임 2</t>
  </si>
  <si>
    <t>59BCF5F6295C63A2B416285433D6DCA4C484E7</t>
  </si>
  <si>
    <t>596375BC0E50088224CBF86567AB0A59BCF5F6295C63A2B416285433D6DCA4C484E7</t>
  </si>
  <si>
    <t>기존철망철거후재설치  2칸  식     ( 호표 5 )</t>
  </si>
  <si>
    <t>59632535F75BC2F274B508B696093859BCF5F6295C63A2B416285433D6DCA4C484E6</t>
  </si>
  <si>
    <t>강관조립말비계(이동식)설치및해체  높이 4m, 3개월  대  공통 2-7-4   ( 호표 6 )</t>
  </si>
  <si>
    <t>공통 2-7-4</t>
  </si>
  <si>
    <t>비계안정장치</t>
  </si>
  <si>
    <t>기둥, 1.2*1.7m</t>
  </si>
  <si>
    <t>개</t>
  </si>
  <si>
    <t>자재 11</t>
  </si>
  <si>
    <t>5E4FB5D42F5404B2D44F581BF34EA7087E998E</t>
  </si>
  <si>
    <t>5963C538235D9DD2F4229828140C6B5E4FB5D42F5404B2D44F581BF34EA7087E998E</t>
  </si>
  <si>
    <t>가새, 1.2*1.9m</t>
  </si>
  <si>
    <t>자재 12</t>
  </si>
  <si>
    <t>5E4FB5D42F5404B2D44F581BF34EA7087E9980</t>
  </si>
  <si>
    <t>5963C538235D9DD2F4229828140C6B5E4FB5D42F5404B2D44F581BF34EA7087E9980</t>
  </si>
  <si>
    <t>수평띠장, 1829mm</t>
  </si>
  <si>
    <t>자재 13</t>
  </si>
  <si>
    <t>5E4FB5D42F5404B2D44F581BF34EA7087E9637</t>
  </si>
  <si>
    <t>5963C538235D9DD2F4229828140C6B5E4FB5D42F5404B2D44F581BF34EA7087E9637</t>
  </si>
  <si>
    <t>손잡이기둥</t>
  </si>
  <si>
    <t>자재 16</t>
  </si>
  <si>
    <t>5E4FB5D42F5404B2D44F581BF34EA7087E9630</t>
  </si>
  <si>
    <t>5963C538235D9DD2F4229828140C6B5E4FB5D42F5404B2D44F581BF34EA7087E9630</t>
  </si>
  <si>
    <t>손잡이, 1229mm</t>
  </si>
  <si>
    <t>자재 14</t>
  </si>
  <si>
    <t>5E4FB5D42F5404B2D44F581BF34EA7087E9636</t>
  </si>
  <si>
    <t>5963C538235D9DD2F4229828140C6B5E4FB5D42F5404B2D44F581BF34EA7087E9636</t>
  </si>
  <si>
    <t>손잡이, 1829mm</t>
  </si>
  <si>
    <t>자재 15</t>
  </si>
  <si>
    <t>5E4FB5D42F5404B2D44F581BF34EA7087E9631</t>
  </si>
  <si>
    <t>5963C538235D9DD2F4229828140C6B5E4FB5D42F5404B2D44F581BF34EA7087E9631</t>
  </si>
  <si>
    <t>비계안정장치, 이음철물, 연결핀</t>
  </si>
  <si>
    <t>자재 10</t>
  </si>
  <si>
    <t>5E4FB5D42F5404B2D44F581BF34EA7087E9BB0</t>
  </si>
  <si>
    <t>5963C538235D9DD2F4229828140C6B5E4FB5D42F5404B2D44F581BF34EA7087E9BB0</t>
  </si>
  <si>
    <t>바퀴</t>
  </si>
  <si>
    <t>자재 17</t>
  </si>
  <si>
    <t>5E4FB5D42F5404B2D44F581BF34EA7087E9633</t>
  </si>
  <si>
    <t>5963C538235D9DD2F4229828140C6B5E4FB5D42F5404B2D44F581BF34EA7087E9633</t>
  </si>
  <si>
    <t>쟈키</t>
  </si>
  <si>
    <t>자재 18</t>
  </si>
  <si>
    <t>5E4FB5D42F5404B2D44F581BF34EA7087E9632</t>
  </si>
  <si>
    <t>5963C538235D9DD2F4229828140C6B5E4FB5D42F5404B2D44F581BF34EA7087E9632</t>
  </si>
  <si>
    <t>발판, 40*200*2000</t>
  </si>
  <si>
    <t>장</t>
  </si>
  <si>
    <t>자재 19</t>
  </si>
  <si>
    <t>5E4FB5D42F5404B2D44F581BF182DE7489E4AE</t>
  </si>
  <si>
    <t>5963C538235D9DD2F4229828140C6B5E4FB5D42F5404B2D44F581BF182DE7489E4AE</t>
  </si>
  <si>
    <t>강관 조립말비계(이동식)설치 및 해체</t>
  </si>
  <si>
    <t>높이 4m, 노무비</t>
  </si>
  <si>
    <t>호표 17</t>
  </si>
  <si>
    <t>5963C538235D9DD2F422982AC18327</t>
  </si>
  <si>
    <t>5963C538235D9DD2F4229828140C6B5963C538235D9DD2F422982AC18327</t>
  </si>
  <si>
    <t>모르타르배합(배합품포함)  배합용적비 1:3, 시멘트, 모래 별도  M3  건축 9-1-1   ( 호표 7 )</t>
  </si>
  <si>
    <t>건축 9-1-1</t>
  </si>
  <si>
    <t>5963A5ED8152FA426411E8470062E75E4FB5D42750A8B254B7883133E6D20E70BAB5</t>
  </si>
  <si>
    <t>5963A5ED8152FA426411E8470062E75E6A85AB2B5E8202347848829F7BB5AD837D0A</t>
  </si>
  <si>
    <t>모르타르 배합</t>
  </si>
  <si>
    <t>모래채가름 포함</t>
  </si>
  <si>
    <t>호표 18</t>
  </si>
  <si>
    <t>5963A5ED8152FA426411E8444CBBF1</t>
  </si>
  <si>
    <t>5963A5ED8152FA426411E8470062E75963A5ED8152FA426411E8444CBBF1</t>
  </si>
  <si>
    <t>모르타르 바 름  바닥, 15mm  M2  건축 3-1-1 준용   ( 호표 8 )</t>
  </si>
  <si>
    <t>건축 3-1-1 준용</t>
  </si>
  <si>
    <t>5963A5ED8152CD325430986BCBD6AE5963A5ED8152FA426411E8470062E7</t>
  </si>
  <si>
    <t>바탕고르기</t>
  </si>
  <si>
    <t>바닥, 24mm 이하 기준</t>
  </si>
  <si>
    <t>호표 19</t>
  </si>
  <si>
    <t>596305E94D53C362749AE88A7CAAFF</t>
  </si>
  <si>
    <t>5963A5ED8152CD325430986BCBD6AE596305E94D53C362749AE88A7CAAFF</t>
  </si>
  <si>
    <t>바탕만들기+유성페인트붓칠  con'c·mortar면, 2회. 1급  M2  건축 11-1-1,-2-4   ( 호표 9 )</t>
  </si>
  <si>
    <t>건축 11-1-1,-2-4</t>
  </si>
  <si>
    <t>콘크리트·모르타르면 바탕만들기</t>
  </si>
  <si>
    <t>호표 20</t>
  </si>
  <si>
    <t>5963350E6E543262E49D486B9C8E0B</t>
  </si>
  <si>
    <t>5963351F805A44B2747878C9CEFFB35963350E6E543262E49D486B9C8E0B</t>
  </si>
  <si>
    <t>유성페인트 붓칠</t>
  </si>
  <si>
    <t>con'c·mortar면, G.B.면, 2회, 1급</t>
  </si>
  <si>
    <t>호표 21</t>
  </si>
  <si>
    <t>5963351F805A44B27478386D3A407D</t>
  </si>
  <si>
    <t>5963351F805A44B2747878C9CEFFB35963351F805A44B27478386D3A407D</t>
  </si>
  <si>
    <t>con'c·mortar면, G.B.면, 2회</t>
  </si>
  <si>
    <t>호표 22</t>
  </si>
  <si>
    <t>5963351F805A44B27478386D3891FA</t>
  </si>
  <si>
    <t>5963351F805A44B2747878C9CEFFB35963351F805A44B27478386D3891FA</t>
  </si>
  <si>
    <t>목재사이딩(방부목)설치  20T/오일스테인  M2  건축 4-2-3 준용   ( 호표 10 )</t>
  </si>
  <si>
    <t>건축 4-2-3 준용</t>
  </si>
  <si>
    <t>방부목</t>
  </si>
  <si>
    <t>재</t>
  </si>
  <si>
    <t>자재 7</t>
  </si>
  <si>
    <t>5E4FB5D426566D1254C1980A9975DDF3F02352</t>
  </si>
  <si>
    <t>59632535F75BC2F274B508B696093D5E4FB5D426566D1254C1980A9975DDF3F02352</t>
  </si>
  <si>
    <t>건축목공</t>
  </si>
  <si>
    <t>노임 8</t>
  </si>
  <si>
    <t>59BCF5F6295C63A2B416285433D6DCA4C48691</t>
  </si>
  <si>
    <t>59632535F75BC2F274B508B696093D59BCF5F6295C63A2B416285433D6DCA4C48691</t>
  </si>
  <si>
    <t>59632535F75BC2F274B508B696093D59BCF5F6295C63A2B416285433D6DCA4C484E6</t>
  </si>
  <si>
    <t>인력품의 2%</t>
  </si>
  <si>
    <t>59632535F75BC2F274B508B696093D587A853F1E5C8FE2844FB89A954F001</t>
  </si>
  <si>
    <t>바탕처리+오일스테인칠</t>
  </si>
  <si>
    <t>목재면, 2회, 바탕면 양호</t>
  </si>
  <si>
    <t>호표 23</t>
  </si>
  <si>
    <t>596335101C53D582B491D8D518A19C</t>
  </si>
  <si>
    <t>59632535F75BC2F274B508B696093D596335101C53D582B491D8D518A19C</t>
  </si>
  <si>
    <t>목재 둥지 설치  400*400  EA     ( 호표 11 )</t>
  </si>
  <si>
    <t>내수합판</t>
  </si>
  <si>
    <t>12*1220*2440mm</t>
  </si>
  <si>
    <t>자재 3</t>
  </si>
  <si>
    <t>5E6A85AB285175D214A158109A1E7C29A8B40E</t>
  </si>
  <si>
    <t>59632535F75BC2F274B508B696093E5E6A85AB285175D214A158109A1E7C29A8B40E</t>
  </si>
  <si>
    <t>59632535F75BC2F274B508B696093E59BCF5F6295C63A2B416285433D6DCA4C48691</t>
  </si>
  <si>
    <t>59632535F75BC2F274B508B696093E59BCF5F6295C63A2B416285433D6DCA4C484E6</t>
  </si>
  <si>
    <t>59632535F75BC2F274B508B696093E587A853F1E5C8FE2844FB89A954F001</t>
  </si>
  <si>
    <t xml:space="preserve"> PE  둥지 설치  Ø250, L=200  EA     ( 호표 12 )</t>
  </si>
  <si>
    <t>P.E 일반관</t>
  </si>
  <si>
    <t>Ø250</t>
  </si>
  <si>
    <t>자재 5</t>
  </si>
  <si>
    <t>5E6AA559875B0832D46ED85444618C365AB646</t>
  </si>
  <si>
    <t>59632535F75BC2F274B508B696093F5E6AA559875B0832D46ED85444618C365AB646</t>
  </si>
  <si>
    <t>잡재료</t>
  </si>
  <si>
    <t>주재료비의 5%</t>
  </si>
  <si>
    <t>59632535F75BC2F274B508B696093F587A853F1E5C8FE2844FB89A954C002</t>
  </si>
  <si>
    <t>59632535F75BC2F274B508B696093F59BCF5F6295C63A2B416285433D6DCA4C484E6</t>
  </si>
  <si>
    <t>무근콘크리트철거  인력  M3     ( 호표 13 )</t>
  </si>
  <si>
    <t>할석공</t>
  </si>
  <si>
    <t>노임 7</t>
  </si>
  <si>
    <t>59BCF5F6295C63A2B416285433D6DCA4C4858C</t>
  </si>
  <si>
    <t>5962C54CDC5A3E7224DF98798A1AC659BCF5F6295C63A2B416285433D6DCA4C4858C</t>
  </si>
  <si>
    <t>건설폐기물상차비  인력  TON     ( 호표 14 )</t>
  </si>
  <si>
    <t>5962C54CDC5A3E7224DF98798A1AC559BCF5F6295C63A2B416285433D6DCA4C484E6</t>
  </si>
  <si>
    <t>합판거푸집 - 자재비  4회  M2  공통 6-3-1   ( 호표 15 )</t>
  </si>
  <si>
    <t>금액제외</t>
  </si>
  <si>
    <t>59639584785071C2B42968ACE112A25E6A85AB285175D214A158109A1E7C29A8B40E</t>
  </si>
  <si>
    <t>-</t>
  </si>
  <si>
    <t>각재</t>
  </si>
  <si>
    <t>외송</t>
  </si>
  <si>
    <t>5E4FB5D426566D1254C1980A9975DDF3F024C2</t>
  </si>
  <si>
    <t>59639584785071C2B42968ACE112A25E4FB5D426566D1254C1980A9975DDF3F024C2</t>
  </si>
  <si>
    <t>적용비율</t>
  </si>
  <si>
    <t>주재료비의 38%</t>
  </si>
  <si>
    <t>59639584785071C2B42968ACE112A2587A853F1E5C8FE2844FB89A954B005</t>
  </si>
  <si>
    <t>소모자재(박리재 등)</t>
  </si>
  <si>
    <t>주재료비의 9%</t>
  </si>
  <si>
    <t>587A853F1E5C8FE2844FB89A954C002</t>
  </si>
  <si>
    <t>59639584785071C2B42968ACE112A2587A853F1E5C8FE2844FB89A954D003</t>
  </si>
  <si>
    <t>합판거푸집 - 인력투입  보통, 수직고 7m까지  M2  공통 6-3-1   ( 호표 16 )</t>
  </si>
  <si>
    <t>형틀목공</t>
  </si>
  <si>
    <t>노임 4</t>
  </si>
  <si>
    <t>59BCF5F6295C63A2B416285433D6DCA4C484E3</t>
  </si>
  <si>
    <t>59639584785071C2B42978B2CCFC5759BCF5F6295C63A2B416285433D6DCA4C484E3</t>
  </si>
  <si>
    <t>59639584785071C2B42978B2CCFC5759BCF5F6295C63A2B416285433D6DCA4C484E6</t>
  </si>
  <si>
    <t>인력품의 1%</t>
  </si>
  <si>
    <t>59639584785071C2B42978B2CCFC57587A853F1E5C8FE2844FB89A954F001</t>
  </si>
  <si>
    <t>강관 조립말비계(이동식)설치 및 해체  높이 4m, 노무비  대  공통 2-7-4   ( 호표 17 )</t>
  </si>
  <si>
    <t>비계공</t>
  </si>
  <si>
    <t>노임 3</t>
  </si>
  <si>
    <t>59BCF5F6295C63A2B416285433D6DCA4C484E2</t>
  </si>
  <si>
    <t>5963C538235D9DD2F422982AC1832759BCF5F6295C63A2B416285433D6DCA4C484E2</t>
  </si>
  <si>
    <t>5963C538235D9DD2F422982AC1832759BCF5F6295C63A2B416285433D6DCA4C484E6</t>
  </si>
  <si>
    <t>모르타르 배합  모래채가름 포함  M3  건축 9-1-1   ( 호표 18 )</t>
  </si>
  <si>
    <t>5963A5ED8152FA426411E8444CBBF159BCF5F6295C63A2B416285433D6DCA4C484E6</t>
  </si>
  <si>
    <t>바탕고르기  바닥, 24mm 이하 기준  M2  건축 3-1-1   ( 호표 19 )</t>
  </si>
  <si>
    <t>건축 3-1-1</t>
  </si>
  <si>
    <t>미장공</t>
  </si>
  <si>
    <t>노임 9</t>
  </si>
  <si>
    <t>59BCF5F6295C63A2B416285433D6DCA4C48695</t>
  </si>
  <si>
    <t>596305E94D53C362749AE88A7CAAFF59BCF5F6295C63A2B416285433D6DCA4C48695</t>
  </si>
  <si>
    <t>596305E94D53C362749AE88A7CAAFF59BCF5F6295C63A2B416285433D6DCA4C484E6</t>
  </si>
  <si>
    <t>콘크리트·모르타르면 바탕만들기    M2  건축 11-1-1   ( 호표 20 )</t>
  </si>
  <si>
    <t>건축 11-1-1</t>
  </si>
  <si>
    <t>퍼티</t>
  </si>
  <si>
    <t>319퍼티, 백색</t>
  </si>
  <si>
    <t>자재 21</t>
  </si>
  <si>
    <t>5E4FA5CC2E543BE2F46CB88FA2D815D085DADC</t>
  </si>
  <si>
    <t>5963350E6E543262E49D486B9C8E0B5E4FA5CC2E543BE2F46CB88FA2D815D085DADC</t>
  </si>
  <si>
    <t>연마지</t>
  </si>
  <si>
    <t>#120~180, 230*280mm</t>
  </si>
  <si>
    <t>자재 20</t>
  </si>
  <si>
    <t>5E4FA5CFEB524082A4E558BCDC1F933183B7A2</t>
  </si>
  <si>
    <t>5963350E6E543262E49D486B9C8E0B5E4FA5CFEB524082A4E558BCDC1F933183B7A2</t>
  </si>
  <si>
    <t>도장공</t>
  </si>
  <si>
    <t>노임 10</t>
  </si>
  <si>
    <t>59BCF5F6295C63A2B416285433D6DCA4C4869B</t>
  </si>
  <si>
    <t>5963350E6E543262E49D486B9C8E0B59BCF5F6295C63A2B416285433D6DCA4C4869B</t>
  </si>
  <si>
    <t>5963350E6E543262E49D486B9C8E0B59BCF5F6295C63A2B416285433D6DCA4C484E6</t>
  </si>
  <si>
    <t>유성페인트 붓칠  con'c·mortar면, G.B.면, 2회, 1급  M2  건축 11-2-4   ( 호표 21 )</t>
  </si>
  <si>
    <t>건축 11-2-4</t>
  </si>
  <si>
    <t>조합페인트</t>
  </si>
  <si>
    <t>KSM6020-1종1급, 백색</t>
  </si>
  <si>
    <t>L</t>
  </si>
  <si>
    <t>자재 22</t>
  </si>
  <si>
    <t>5E4FA5CC2F56891264EAD8C8DFC3208FFB557E</t>
  </si>
  <si>
    <t>5963351F805A44B27478386D3A407D5E4FA5CC2F56891264EAD8C8DFC3208FFB557E</t>
  </si>
  <si>
    <t>시너</t>
  </si>
  <si>
    <t>KSM6060, 1종</t>
  </si>
  <si>
    <t>자재 24</t>
  </si>
  <si>
    <t>5E4FA5CC2F5689C27419985BCE444E46406730</t>
  </si>
  <si>
    <t>5963351F805A44B27478386D3A407D5E4FA5CC2F5689C27419985BCE444E46406730</t>
  </si>
  <si>
    <t>주재료비의 4%</t>
  </si>
  <si>
    <t>5963351F805A44B27478386D3A407D587A853F1E5C8FE2844FB89A954F001</t>
  </si>
  <si>
    <t>유성페인트 붓칠  con'c·mortar면, G.B.면, 2회  M2  건축 11-2-4   ( 호표 22 )</t>
  </si>
  <si>
    <t>5963351F805A44B27478386D3891FA59BCF5F6295C63A2B416285433D6DCA4C4869B</t>
  </si>
  <si>
    <t>5963351F805A44B27478386D3891FA59BCF5F6295C63A2B416285433D6DCA4C484E6</t>
  </si>
  <si>
    <t>바탕처리+오일스테인칠  목재면, 2회, 바탕면 양호  M2  건축 11-2-7   ( 호표 23 )</t>
  </si>
  <si>
    <t>건축 11-2-7</t>
  </si>
  <si>
    <t>596335101C53D582B491D8D518A19C59BCF5F6295C63A2B416285433D6DCA4C4869B</t>
  </si>
  <si>
    <t>오일스테인칠</t>
  </si>
  <si>
    <t>목재면, 2회</t>
  </si>
  <si>
    <t>호표 24</t>
  </si>
  <si>
    <t>596335101C53D582B491D8D518A0F6</t>
  </si>
  <si>
    <t>596335101C53D582B491D8D518A19C596335101C53D582B491D8D518A0F6</t>
  </si>
  <si>
    <t>오일스테인칠  목재면, 2회  M2  건축 11-2-7   ( 호표 24 )</t>
  </si>
  <si>
    <t>특수페인트</t>
  </si>
  <si>
    <t>특수페인트, 오일스테인, 흑색</t>
  </si>
  <si>
    <t>자재 23</t>
  </si>
  <si>
    <t>5E4FA5CC2F56891264EA38C5907E16EB0E94F3</t>
  </si>
  <si>
    <t>596335101C53D582B491D8D518A0F65E4FA5CC2F56891264EA38C5907E16EB0E94F3</t>
  </si>
  <si>
    <t>KSM6060, 2종</t>
  </si>
  <si>
    <t>자재 25</t>
  </si>
  <si>
    <t>5E4FA5CC2F5689C27419985BCE444E46406731</t>
  </si>
  <si>
    <t>596335101C53D582B491D8D518A0F65E4FA5CC2F5689C27419985BCE444E46406731</t>
  </si>
  <si>
    <t>596335101C53D582B491D8D518A0F65E4FA5CC2E543BE2F46CB88FA2D815D085DADC</t>
  </si>
  <si>
    <t>596335101C53D582B491D8D518A0F659BCF5F6295C63A2B416285433D6DCA4C4869B</t>
  </si>
  <si>
    <t>596335101C53D582B491D8D518A0F659BCF5F6295C63A2B416285433D6DCA4C484E6</t>
  </si>
  <si>
    <t>주재료비의 6%</t>
  </si>
  <si>
    <t>596335101C53D582B491D8D518A0F6587A853F1E5C8FE2844FB89A954F001</t>
  </si>
  <si>
    <t>단 가 대 비 표</t>
  </si>
  <si>
    <t>규격</t>
  </si>
  <si>
    <t>조달청가격</t>
  </si>
  <si>
    <t>PAGE</t>
  </si>
  <si>
    <t>물가자료</t>
  </si>
  <si>
    <t>물가정보</t>
  </si>
  <si>
    <t>조사가격1</t>
  </si>
  <si>
    <t>조사가격2</t>
  </si>
  <si>
    <t>적용단가</t>
  </si>
  <si>
    <t>품목구분</t>
  </si>
  <si>
    <t>노임구분</t>
  </si>
  <si>
    <t>소수점처리</t>
  </si>
  <si>
    <t>104</t>
  </si>
  <si>
    <t>114</t>
  </si>
  <si>
    <t>103</t>
  </si>
  <si>
    <t>691</t>
  </si>
  <si>
    <t>181</t>
  </si>
  <si>
    <t>815</t>
  </si>
  <si>
    <t>138</t>
  </si>
  <si>
    <t>144</t>
  </si>
  <si>
    <t>자재 6</t>
  </si>
  <si>
    <t>141</t>
  </si>
  <si>
    <t>106</t>
  </si>
  <si>
    <t>115</t>
  </si>
  <si>
    <t>96</t>
  </si>
  <si>
    <t>134</t>
  </si>
  <si>
    <t>146</t>
  </si>
  <si>
    <t>148</t>
  </si>
  <si>
    <t>134[거래]</t>
  </si>
  <si>
    <t>1420</t>
  </si>
  <si>
    <t>951</t>
  </si>
  <si>
    <t>1L=1.55kg</t>
  </si>
  <si>
    <t>629</t>
  </si>
  <si>
    <t>84</t>
  </si>
  <si>
    <t>632</t>
  </si>
  <si>
    <t>66</t>
  </si>
  <si>
    <t>C</t>
  </si>
  <si>
    <t>B</t>
  </si>
  <si>
    <t>"견적"</t>
  </si>
  <si>
    <t>이 Sheet는 수정하지 마십시요</t>
  </si>
  <si>
    <t>공사구분</t>
  </si>
  <si>
    <t>A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</si>
  <si>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</si>
  <si>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</si>
  <si>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</si>
  <si>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</si>
  <si>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</si>
  <si>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</si>
  <si>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</si>
  <si>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</si>
  <si>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</si>
  <si>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</si>
  <si>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</si>
  <si>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</si>
  <si>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</si>
  <si>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</si>
  <si>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</si>
  <si>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</si>
  <si>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</si>
  <si>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</si>
  <si>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</si>
  <si>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</si>
  <si>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</si>
  <si>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</si>
  <si>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</si>
  <si>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</si>
  <si>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</si>
  <si>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</si>
  <si>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</si>
  <si>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</si>
  <si>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</si>
  <si>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</si>
  <si>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</si>
  <si>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</si>
  <si>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</si>
  <si>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</si>
  <si>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</si>
  <si>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D4</t>
  </si>
  <si>
    <t>도급자관급자재비</t>
  </si>
  <si>
    <t>DK</t>
  </si>
  <si>
    <t>관급자관급자재비</t>
  </si>
  <si>
    <t>DL</t>
  </si>
  <si>
    <t>...</t>
  </si>
  <si>
    <t>합계제외</t>
    <phoneticPr fontId="1" type="noConversion"/>
  </si>
  <si>
    <t>공  사  원  가  계  산  서</t>
    <phoneticPr fontId="10" type="noConversion"/>
  </si>
  <si>
    <t>[공사명] 멸종위기조류 증식환경조성공사</t>
    <phoneticPr fontId="10" type="noConversion"/>
  </si>
  <si>
    <t>비             목</t>
    <phoneticPr fontId="10" type="noConversion"/>
  </si>
  <si>
    <t>금       액</t>
    <phoneticPr fontId="10" type="noConversion"/>
  </si>
  <si>
    <t>구   성   비</t>
    <phoneticPr fontId="10" type="noConversion"/>
  </si>
  <si>
    <t>비      고</t>
    <phoneticPr fontId="10" type="noConversion"/>
  </si>
  <si>
    <t>순 공 사 원 가</t>
    <phoneticPr fontId="10" type="noConversion"/>
  </si>
  <si>
    <t>재료비</t>
    <phoneticPr fontId="10" type="noConversion"/>
  </si>
  <si>
    <t>직 접 재 료 비</t>
    <phoneticPr fontId="10" type="noConversion"/>
  </si>
  <si>
    <t>간 접 재 료 비</t>
    <phoneticPr fontId="10" type="noConversion"/>
  </si>
  <si>
    <t>작업실,부산물등(△)</t>
    <phoneticPr fontId="10" type="noConversion"/>
  </si>
  <si>
    <t>소          계</t>
    <phoneticPr fontId="10" type="noConversion"/>
  </si>
  <si>
    <t>노무비</t>
    <phoneticPr fontId="10" type="noConversion"/>
  </si>
  <si>
    <t>직 접 노 무 비</t>
    <phoneticPr fontId="10" type="noConversion"/>
  </si>
  <si>
    <t>간 접 노 무 비</t>
    <phoneticPr fontId="10" type="noConversion"/>
  </si>
  <si>
    <t>직접노무비의</t>
    <phoneticPr fontId="10" type="noConversion"/>
  </si>
  <si>
    <t>경   비</t>
    <phoneticPr fontId="10" type="noConversion"/>
  </si>
  <si>
    <t>산  출  경  비</t>
    <phoneticPr fontId="10" type="noConversion"/>
  </si>
  <si>
    <t>산 재 보 험 료</t>
    <phoneticPr fontId="10" type="noConversion"/>
  </si>
  <si>
    <t>노무비의</t>
    <phoneticPr fontId="10" type="noConversion"/>
  </si>
  <si>
    <t>고 용 보 험 료</t>
    <phoneticPr fontId="10" type="noConversion"/>
  </si>
  <si>
    <t>퇴직공제부금비</t>
    <phoneticPr fontId="10" type="noConversion"/>
  </si>
  <si>
    <t>건 강 보 험 료</t>
    <phoneticPr fontId="10" type="noConversion"/>
  </si>
  <si>
    <t>연 금 보 험 료</t>
    <phoneticPr fontId="10" type="noConversion"/>
  </si>
  <si>
    <t>노인장기요양보험료</t>
    <phoneticPr fontId="10" type="noConversion"/>
  </si>
  <si>
    <t>건강보험료의</t>
    <phoneticPr fontId="10" type="noConversion"/>
  </si>
  <si>
    <t>안 전 관 리 비</t>
    <phoneticPr fontId="10" type="noConversion"/>
  </si>
  <si>
    <t>(재료비+직접노무비)의</t>
    <phoneticPr fontId="10" type="noConversion"/>
  </si>
  <si>
    <t>기  타  경  비</t>
    <phoneticPr fontId="10" type="noConversion"/>
  </si>
  <si>
    <t>(재료비+노무비)의</t>
    <phoneticPr fontId="10" type="noConversion"/>
  </si>
  <si>
    <t>환 경 보 전 비</t>
    <phoneticPr fontId="10" type="noConversion"/>
  </si>
  <si>
    <t>(재료비+직노+기계경비)의</t>
    <phoneticPr fontId="10" type="noConversion"/>
  </si>
  <si>
    <t>건설하도급대금지급보증서발급수수료</t>
    <phoneticPr fontId="10" type="noConversion"/>
  </si>
  <si>
    <t>건설기계대여대금지급보증서발급수수료</t>
    <phoneticPr fontId="10" type="noConversion"/>
  </si>
  <si>
    <t>합   계</t>
    <phoneticPr fontId="10" type="noConversion"/>
  </si>
  <si>
    <t>일반관리비</t>
    <phoneticPr fontId="10" type="noConversion"/>
  </si>
  <si>
    <t>합계의</t>
    <phoneticPr fontId="10" type="noConversion"/>
  </si>
  <si>
    <t>이윤</t>
    <phoneticPr fontId="10" type="noConversion"/>
  </si>
  <si>
    <t>(노무비+경비+일반관리비)의</t>
    <phoneticPr fontId="10" type="noConversion"/>
  </si>
  <si>
    <t>건설폐기물처리비</t>
    <phoneticPr fontId="10" type="noConversion"/>
  </si>
  <si>
    <t>총 원 가</t>
    <phoneticPr fontId="10" type="noConversion"/>
  </si>
  <si>
    <t>부가가치세</t>
    <phoneticPr fontId="10" type="noConversion"/>
  </si>
  <si>
    <t>총원가의</t>
    <phoneticPr fontId="10" type="noConversion"/>
  </si>
  <si>
    <t>도급액</t>
    <phoneticPr fontId="10" type="noConversion"/>
  </si>
  <si>
    <t>관급자 재 비</t>
    <phoneticPr fontId="10" type="noConversion"/>
  </si>
  <si>
    <t>총 공 사 비</t>
    <phoneticPr fontId="10" type="noConversion"/>
  </si>
  <si>
    <t>설   계   서     용   지    ( 갑   지 )</t>
    <phoneticPr fontId="10" type="noConversion"/>
  </si>
  <si>
    <t>과 장</t>
    <phoneticPr fontId="10" type="noConversion"/>
  </si>
  <si>
    <t>심 사 자</t>
    <phoneticPr fontId="10" type="noConversion"/>
  </si>
  <si>
    <t>검 산 자</t>
    <phoneticPr fontId="10" type="noConversion"/>
  </si>
  <si>
    <t>설계자</t>
    <phoneticPr fontId="10" type="noConversion"/>
  </si>
  <si>
    <t>2 0 1 9    년     6   월      일       설   계</t>
    <phoneticPr fontId="10" type="noConversion"/>
  </si>
  <si>
    <t>2  0  1  9</t>
    <phoneticPr fontId="10" type="noConversion"/>
  </si>
  <si>
    <t xml:space="preserve"> 년 도</t>
    <phoneticPr fontId="10" type="noConversion"/>
  </si>
  <si>
    <t xml:space="preserve">  멸종위기조류 증식환경조성공사</t>
    <phoneticPr fontId="10" type="noConversion"/>
  </si>
  <si>
    <t>공  사  설  계  예  산  서</t>
    <phoneticPr fontId="21" type="noConversion"/>
  </si>
  <si>
    <t xml:space="preserve">  공   사   개   요  :  3동</t>
    <phoneticPr fontId="10" type="noConversion"/>
  </si>
  <si>
    <t xml:space="preserve">  총   공   사   비</t>
    <phoneticPr fontId="10" type="noConversion"/>
  </si>
  <si>
    <t>도  급  예  산  액</t>
    <phoneticPr fontId="10" type="noConversion"/>
  </si>
  <si>
    <t>원</t>
    <phoneticPr fontId="10" type="noConversion"/>
  </si>
  <si>
    <t>내 역</t>
    <phoneticPr fontId="10" type="noConversion"/>
  </si>
  <si>
    <t>관  급  자  재  비</t>
    <phoneticPr fontId="10" type="noConversion"/>
  </si>
  <si>
    <t>계</t>
    <phoneticPr fontId="10" type="noConversion"/>
  </si>
  <si>
    <t>원</t>
  </si>
  <si>
    <t>"견적"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</si>
</sst>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#;\-#,###;#;"/>
    <numFmt numFmtId="178" formatCode="#,##0.00#"/>
    <numFmt numFmtId="179" formatCode="#,##0.0"/>
    <numFmt numFmtId="180" formatCode="#,##0.00#;\-#,##0.00#;#"/>
    <numFmt numFmtId="181" formatCode="_ * #,##0_ ;_ * \-#,##0_ ;_ * &quot;-&quot;_ ;_ @_ "/>
    <numFmt numFmtId="182" formatCode="0.0%"/>
    <numFmt numFmtId="183" formatCode="0.000%"/>
    <numFmt numFmtId="184" formatCode="&quot;₩&quot;#,##0_);[Red]\(&quot;₩&quot;#,##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u/>
      <sz val="20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2"/>
      <name val="굴림"/>
      <family val="3"/>
      <charset val="129"/>
    </font>
    <font>
      <b/>
      <sz val="14"/>
      <name val="굴림"/>
      <family val="3"/>
      <charset val="129"/>
    </font>
    <font>
      <sz val="8"/>
      <name val="맑은 고딕"/>
      <family val="3"/>
      <charset val="129"/>
    </font>
    <font>
      <sz val="12.5"/>
      <name val="굴림"/>
      <family val="3"/>
      <charset val="129"/>
    </font>
    <font>
      <b/>
      <sz val="12"/>
      <name val="굴림"/>
      <family val="3"/>
      <charset val="129"/>
    </font>
    <font>
      <b/>
      <sz val="13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/>
    <xf numFmtId="181" fontId="8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0" fontId="14" fillId="0" borderId="0"/>
  </cellStyleXfs>
  <cellXfs count="15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0" fontId="5" fillId="0" borderId="1" xfId="0" quotePrefix="1" applyNumberFormat="1" applyFont="1" applyBorder="1" applyAlignment="1">
      <alignment vertical="center" wrapText="1"/>
    </xf>
    <xf numFmtId="180" fontId="5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8" fillId="0" borderId="0" xfId="2" applyAlignment="1">
      <alignment horizontal="center" vertical="center"/>
    </xf>
    <xf numFmtId="0" fontId="9" fillId="0" borderId="0" xfId="2" applyFont="1" applyAlignment="1">
      <alignment horizontal="centerContinuous" vertical="center"/>
    </xf>
    <xf numFmtId="0" fontId="8" fillId="0" borderId="0" xfId="2" applyAlignment="1">
      <alignment horizontal="centerContinuous" vertical="center"/>
    </xf>
    <xf numFmtId="0" fontId="11" fillId="0" borderId="0" xfId="2" applyFont="1" applyAlignment="1">
      <alignment horizontal="center" vertical="center"/>
    </xf>
    <xf numFmtId="0" fontId="11" fillId="0" borderId="2" xfId="2" applyFont="1" applyBorder="1" applyAlignment="1">
      <alignment vertical="center"/>
    </xf>
    <xf numFmtId="0" fontId="11" fillId="0" borderId="6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0" xfId="2" quotePrefix="1" applyFont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181" fontId="11" fillId="0" borderId="12" xfId="3" applyFont="1" applyBorder="1" applyAlignment="1">
      <alignment horizontal="center" vertical="center"/>
    </xf>
    <xf numFmtId="0" fontId="11" fillId="0" borderId="13" xfId="2" applyFont="1" applyBorder="1" applyAlignment="1">
      <alignment horizontal="right" vertical="center"/>
    </xf>
    <xf numFmtId="0" fontId="11" fillId="0" borderId="1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181" fontId="11" fillId="0" borderId="19" xfId="3" applyFont="1" applyBorder="1" applyAlignment="1">
      <alignment horizontal="center" vertical="center"/>
    </xf>
    <xf numFmtId="0" fontId="11" fillId="0" borderId="20" xfId="2" applyFont="1" applyBorder="1" applyAlignment="1">
      <alignment horizontal="right" vertical="center"/>
    </xf>
    <xf numFmtId="0" fontId="11" fillId="0" borderId="21" xfId="2" applyFont="1" applyBorder="1" applyAlignment="1">
      <alignment horizontal="center" vertical="center"/>
    </xf>
    <xf numFmtId="0" fontId="11" fillId="0" borderId="22" xfId="2" applyFont="1" applyBorder="1" applyAlignment="1">
      <alignment horizontal="center" vertical="center"/>
    </xf>
    <xf numFmtId="0" fontId="11" fillId="0" borderId="24" xfId="2" applyFont="1" applyBorder="1" applyAlignment="1">
      <alignment horizontal="center" vertical="center"/>
    </xf>
    <xf numFmtId="181" fontId="11" fillId="0" borderId="25" xfId="3" applyFont="1" applyBorder="1" applyAlignment="1">
      <alignment horizontal="center" vertical="center"/>
    </xf>
    <xf numFmtId="0" fontId="11" fillId="0" borderId="26" xfId="2" applyFont="1" applyBorder="1" applyAlignment="1">
      <alignment horizontal="right" vertical="center"/>
    </xf>
    <xf numFmtId="0" fontId="11" fillId="0" borderId="27" xfId="2" applyFont="1" applyBorder="1" applyAlignment="1">
      <alignment horizontal="center" vertical="center"/>
    </xf>
    <xf numFmtId="0" fontId="11" fillId="0" borderId="28" xfId="2" applyFont="1" applyBorder="1" applyAlignment="1">
      <alignment horizontal="center" vertical="center"/>
    </xf>
    <xf numFmtId="0" fontId="11" fillId="0" borderId="30" xfId="2" applyFont="1" applyBorder="1" applyAlignment="1">
      <alignment horizontal="center" vertical="center"/>
    </xf>
    <xf numFmtId="181" fontId="11" fillId="0" borderId="31" xfId="3" applyFont="1" applyBorder="1" applyAlignment="1">
      <alignment horizontal="center" vertical="center"/>
    </xf>
    <xf numFmtId="0" fontId="11" fillId="0" borderId="32" xfId="2" applyFont="1" applyBorder="1" applyAlignment="1">
      <alignment horizontal="right" vertical="center"/>
    </xf>
    <xf numFmtId="0" fontId="11" fillId="0" borderId="33" xfId="2" applyFont="1" applyBorder="1" applyAlignment="1">
      <alignment horizontal="center" vertical="center"/>
    </xf>
    <xf numFmtId="0" fontId="11" fillId="0" borderId="34" xfId="2" applyFont="1" applyBorder="1" applyAlignment="1">
      <alignment horizontal="center" vertical="center"/>
    </xf>
    <xf numFmtId="182" fontId="11" fillId="0" borderId="21" xfId="2" applyNumberFormat="1" applyFont="1" applyBorder="1" applyAlignment="1">
      <alignment horizontal="center" vertical="center"/>
    </xf>
    <xf numFmtId="10" fontId="11" fillId="0" borderId="21" xfId="2" applyNumberFormat="1" applyFont="1" applyBorder="1" applyAlignment="1">
      <alignment horizontal="center" vertical="center"/>
    </xf>
    <xf numFmtId="10" fontId="11" fillId="0" borderId="35" xfId="2" applyNumberFormat="1" applyFont="1" applyBorder="1" applyAlignment="1">
      <alignment horizontal="center" vertical="center"/>
    </xf>
    <xf numFmtId="0" fontId="12" fillId="0" borderId="36" xfId="2" applyFont="1" applyBorder="1" applyAlignment="1">
      <alignment horizontal="center" vertical="center"/>
    </xf>
    <xf numFmtId="181" fontId="11" fillId="0" borderId="37" xfId="3" applyFont="1" applyBorder="1" applyAlignment="1">
      <alignment horizontal="center" vertical="center"/>
    </xf>
    <xf numFmtId="0" fontId="11" fillId="0" borderId="38" xfId="2" applyFont="1" applyBorder="1" applyAlignment="1">
      <alignment horizontal="right" vertical="center"/>
    </xf>
    <xf numFmtId="0" fontId="11" fillId="0" borderId="39" xfId="2" applyFont="1" applyBorder="1" applyAlignment="1">
      <alignment horizontal="center" vertical="center"/>
    </xf>
    <xf numFmtId="3" fontId="11" fillId="0" borderId="22" xfId="2" applyNumberFormat="1" applyFont="1" applyBorder="1" applyAlignment="1">
      <alignment horizontal="center" vertical="center"/>
    </xf>
    <xf numFmtId="0" fontId="11" fillId="0" borderId="0" xfId="2" applyFont="1" applyAlignment="1">
      <alignment vertical="center"/>
    </xf>
    <xf numFmtId="0" fontId="11" fillId="0" borderId="40" xfId="2" applyFont="1" applyBorder="1" applyAlignment="1">
      <alignment horizontal="center" vertical="center"/>
    </xf>
    <xf numFmtId="181" fontId="11" fillId="0" borderId="41" xfId="3" applyFont="1" applyBorder="1" applyAlignment="1">
      <alignment horizontal="center" vertical="center"/>
    </xf>
    <xf numFmtId="0" fontId="11" fillId="0" borderId="42" xfId="2" applyFont="1" applyBorder="1" applyAlignment="1">
      <alignment horizontal="right" vertical="center"/>
    </xf>
    <xf numFmtId="0" fontId="11" fillId="0" borderId="43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183" fontId="11" fillId="0" borderId="21" xfId="2" applyNumberFormat="1" applyFont="1" applyBorder="1" applyAlignment="1">
      <alignment horizontal="center" vertical="center"/>
    </xf>
    <xf numFmtId="181" fontId="11" fillId="0" borderId="31" xfId="2" applyNumberFormat="1" applyFont="1" applyBorder="1" applyAlignment="1">
      <alignment horizontal="center" vertical="center"/>
    </xf>
    <xf numFmtId="181" fontId="11" fillId="2" borderId="19" xfId="3" applyFont="1" applyFill="1" applyBorder="1" applyAlignment="1">
      <alignment horizontal="center" vertical="center"/>
    </xf>
    <xf numFmtId="0" fontId="11" fillId="2" borderId="20" xfId="2" applyFont="1" applyFill="1" applyBorder="1" applyAlignment="1">
      <alignment horizontal="right" vertical="center"/>
    </xf>
    <xf numFmtId="10" fontId="11" fillId="2" borderId="21" xfId="2" applyNumberFormat="1" applyFont="1" applyFill="1" applyBorder="1" applyAlignment="1">
      <alignment horizontal="center" vertical="center"/>
    </xf>
    <xf numFmtId="0" fontId="11" fillId="2" borderId="22" xfId="2" applyFont="1" applyFill="1" applyBorder="1" applyAlignment="1">
      <alignment horizontal="center" vertical="center"/>
    </xf>
    <xf numFmtId="10" fontId="11" fillId="0" borderId="27" xfId="2" applyNumberFormat="1" applyFont="1" applyBorder="1" applyAlignment="1">
      <alignment horizontal="center" vertical="center"/>
    </xf>
    <xf numFmtId="0" fontId="11" fillId="0" borderId="0" xfId="2" applyFont="1" applyAlignment="1">
      <alignment horizontal="distributed" vertical="center"/>
    </xf>
    <xf numFmtId="181" fontId="11" fillId="0" borderId="0" xfId="3" applyFont="1" applyAlignment="1">
      <alignment horizontal="center" vertical="center"/>
    </xf>
    <xf numFmtId="0" fontId="11" fillId="0" borderId="0" xfId="2" applyFont="1" applyAlignment="1">
      <alignment horizontal="right" vertical="center"/>
    </xf>
    <xf numFmtId="0" fontId="11" fillId="0" borderId="0" xfId="2" applyFont="1" applyAlignment="1">
      <alignment horizontal="left" vertical="center"/>
    </xf>
    <xf numFmtId="42" fontId="8" fillId="0" borderId="0" xfId="4" applyFont="1" applyAlignment="1">
      <alignment horizontal="center" vertical="center"/>
    </xf>
    <xf numFmtId="0" fontId="8" fillId="0" borderId="0" xfId="2" applyAlignment="1">
      <alignment horizontal="left" vertical="center"/>
    </xf>
    <xf numFmtId="181" fontId="8" fillId="0" borderId="0" xfId="2" applyNumberFormat="1" applyAlignment="1">
      <alignment horizontal="center" vertical="center"/>
    </xf>
    <xf numFmtId="0" fontId="16" fillId="0" borderId="0" xfId="5" applyFont="1"/>
    <xf numFmtId="0" fontId="16" fillId="0" borderId="1" xfId="5" applyFont="1" applyBorder="1" applyAlignment="1">
      <alignment horizontal="center" vertical="center" textRotation="255"/>
    </xf>
    <xf numFmtId="0" fontId="16" fillId="0" borderId="53" xfId="5" applyFont="1" applyBorder="1" applyAlignment="1">
      <alignment horizontal="center" vertical="center" wrapText="1"/>
    </xf>
    <xf numFmtId="0" fontId="16" fillId="0" borderId="1" xfId="5" applyFont="1" applyBorder="1"/>
    <xf numFmtId="0" fontId="16" fillId="0" borderId="17" xfId="5" applyFont="1" applyBorder="1"/>
    <xf numFmtId="0" fontId="16" fillId="0" borderId="54" xfId="5" applyFont="1" applyBorder="1"/>
    <xf numFmtId="0" fontId="16" fillId="0" borderId="0" xfId="5" applyFont="1" applyAlignment="1">
      <alignment shrinkToFit="1"/>
    </xf>
    <xf numFmtId="0" fontId="19" fillId="0" borderId="0" xfId="5" applyFont="1"/>
    <xf numFmtId="0" fontId="20" fillId="0" borderId="2" xfId="5" applyFont="1" applyBorder="1"/>
    <xf numFmtId="0" fontId="22" fillId="0" borderId="0" xfId="5" applyFont="1"/>
    <xf numFmtId="0" fontId="20" fillId="0" borderId="2" xfId="5" applyFont="1" applyBorder="1" applyAlignment="1">
      <alignment shrinkToFit="1"/>
    </xf>
    <xf numFmtId="0" fontId="20" fillId="0" borderId="0" xfId="5" applyFont="1"/>
    <xf numFmtId="0" fontId="25" fillId="0" borderId="0" xfId="5" applyFont="1"/>
    <xf numFmtId="0" fontId="20" fillId="0" borderId="0" xfId="5" applyFont="1" applyAlignment="1">
      <alignment shrinkToFit="1"/>
    </xf>
    <xf numFmtId="0" fontId="16" fillId="0" borderId="55" xfId="5" applyFont="1" applyBorder="1"/>
    <xf numFmtId="0" fontId="16" fillId="0" borderId="0" xfId="5" applyFont="1" applyAlignment="1">
      <alignment horizontal="center" vertical="center"/>
    </xf>
    <xf numFmtId="0" fontId="16" fillId="0" borderId="56" xfId="5" applyFont="1" applyBorder="1"/>
    <xf numFmtId="0" fontId="16" fillId="0" borderId="57" xfId="5" applyFont="1" applyBorder="1"/>
    <xf numFmtId="0" fontId="16" fillId="0" borderId="2" xfId="5" applyFont="1" applyBorder="1"/>
    <xf numFmtId="0" fontId="17" fillId="0" borderId="0" xfId="5" applyFont="1" applyAlignment="1">
      <alignment horizontal="center"/>
    </xf>
    <xf numFmtId="0" fontId="17" fillId="0" borderId="0" xfId="5" applyFont="1"/>
    <xf numFmtId="41" fontId="17" fillId="0" borderId="0" xfId="1" applyFont="1" applyAlignment="1"/>
    <xf numFmtId="0" fontId="16" fillId="0" borderId="58" xfId="5" applyFont="1" applyBorder="1"/>
    <xf numFmtId="0" fontId="16" fillId="0" borderId="23" xfId="5" applyFont="1" applyBorder="1"/>
    <xf numFmtId="0" fontId="16" fillId="0" borderId="59" xfId="5" applyFont="1" applyBorder="1"/>
    <xf numFmtId="0" fontId="15" fillId="0" borderId="2" xfId="5" applyFont="1" applyBorder="1" applyAlignment="1">
      <alignment horizontal="center" vertical="top"/>
    </xf>
    <xf numFmtId="0" fontId="16" fillId="0" borderId="1" xfId="5" applyFont="1" applyBorder="1" applyAlignment="1">
      <alignment wrapText="1"/>
    </xf>
    <xf numFmtId="0" fontId="16" fillId="0" borderId="1" xfId="5" applyFont="1" applyBorder="1"/>
    <xf numFmtId="0" fontId="16" fillId="0" borderId="1" xfId="5" applyFont="1" applyBorder="1" applyAlignment="1">
      <alignment horizontal="center" vertical="center" wrapText="1"/>
    </xf>
    <xf numFmtId="0" fontId="16" fillId="0" borderId="52" xfId="5" applyFont="1" applyBorder="1" applyAlignment="1">
      <alignment wrapText="1"/>
    </xf>
    <xf numFmtId="0" fontId="16" fillId="0" borderId="53" xfId="5" applyFont="1" applyBorder="1"/>
    <xf numFmtId="0" fontId="17" fillId="0" borderId="1" xfId="5" applyFont="1" applyBorder="1" applyAlignment="1">
      <alignment horizontal="center" vertical="center"/>
    </xf>
    <xf numFmtId="0" fontId="18" fillId="0" borderId="2" xfId="5" applyFont="1" applyBorder="1" applyAlignment="1">
      <alignment horizontal="center"/>
    </xf>
    <xf numFmtId="0" fontId="18" fillId="0" borderId="2" xfId="5" applyFont="1" applyBorder="1"/>
    <xf numFmtId="0" fontId="18" fillId="0" borderId="0" xfId="5" applyFont="1" applyAlignment="1">
      <alignment horizontal="left"/>
    </xf>
    <xf numFmtId="0" fontId="20" fillId="0" borderId="2" xfId="5" applyFont="1" applyBorder="1" applyAlignment="1">
      <alignment horizontal="center"/>
    </xf>
    <xf numFmtId="0" fontId="23" fillId="0" borderId="2" xfId="5" applyFont="1" applyBorder="1"/>
    <xf numFmtId="0" fontId="24" fillId="0" borderId="2" xfId="5" applyFont="1" applyBorder="1"/>
    <xf numFmtId="0" fontId="17" fillId="0" borderId="2" xfId="5" applyFont="1" applyBorder="1" applyAlignment="1">
      <alignment horizontal="center"/>
    </xf>
    <xf numFmtId="184" fontId="18" fillId="0" borderId="2" xfId="5" applyNumberFormat="1" applyFont="1" applyBorder="1" applyAlignment="1">
      <alignment horizontal="center"/>
    </xf>
    <xf numFmtId="0" fontId="17" fillId="0" borderId="0" xfId="5" applyFont="1"/>
    <xf numFmtId="0" fontId="16" fillId="0" borderId="0" xfId="5" applyFont="1"/>
    <xf numFmtId="41" fontId="17" fillId="0" borderId="56" xfId="1" applyFont="1" applyBorder="1" applyAlignment="1">
      <alignment horizontal="right"/>
    </xf>
    <xf numFmtId="0" fontId="17" fillId="0" borderId="0" xfId="5" applyFont="1" applyAlignment="1">
      <alignment horizontal="center" vertical="center"/>
    </xf>
    <xf numFmtId="41" fontId="17" fillId="0" borderId="0" xfId="1" applyFont="1" applyAlignment="1">
      <alignment horizontal="right"/>
    </xf>
    <xf numFmtId="0" fontId="16" fillId="0" borderId="0" xfId="5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 textRotation="255"/>
    </xf>
    <xf numFmtId="0" fontId="11" fillId="0" borderId="16" xfId="2" applyFont="1" applyBorder="1" applyAlignment="1">
      <alignment horizontal="center" vertical="center" textRotation="255"/>
    </xf>
    <xf numFmtId="0" fontId="11" fillId="0" borderId="44" xfId="2" applyFont="1" applyBorder="1" applyAlignment="1">
      <alignment horizontal="center" vertical="center" textRotation="255"/>
    </xf>
    <xf numFmtId="0" fontId="11" fillId="0" borderId="10" xfId="2" applyFont="1" applyBorder="1" applyAlignment="1">
      <alignment horizontal="center" vertical="center" textRotation="255"/>
    </xf>
    <xf numFmtId="0" fontId="11" fillId="0" borderId="17" xfId="2" applyFont="1" applyBorder="1" applyAlignment="1">
      <alignment horizontal="center" vertical="center" textRotation="255"/>
    </xf>
    <xf numFmtId="0" fontId="11" fillId="0" borderId="23" xfId="2" applyFont="1" applyBorder="1" applyAlignment="1">
      <alignment horizontal="center" vertical="center" textRotation="255"/>
    </xf>
    <xf numFmtId="0" fontId="11" fillId="0" borderId="29" xfId="2" applyFont="1" applyBorder="1" applyAlignment="1">
      <alignment horizontal="center" vertical="center" textRotation="255"/>
    </xf>
    <xf numFmtId="0" fontId="11" fillId="2" borderId="47" xfId="2" applyFont="1" applyFill="1" applyBorder="1" applyAlignment="1">
      <alignment horizontal="distributed" vertical="center"/>
    </xf>
    <xf numFmtId="0" fontId="11" fillId="2" borderId="48" xfId="2" applyFont="1" applyFill="1" applyBorder="1" applyAlignment="1">
      <alignment horizontal="distributed" vertical="center"/>
    </xf>
    <xf numFmtId="0" fontId="11" fillId="2" borderId="21" xfId="2" applyFont="1" applyFill="1" applyBorder="1" applyAlignment="1">
      <alignment horizontal="distributed" vertical="center"/>
    </xf>
    <xf numFmtId="0" fontId="11" fillId="0" borderId="47" xfId="2" applyFont="1" applyBorder="1" applyAlignment="1">
      <alignment horizontal="distributed" vertical="center"/>
    </xf>
    <xf numFmtId="0" fontId="11" fillId="0" borderId="48" xfId="2" applyFont="1" applyBorder="1" applyAlignment="1">
      <alignment horizontal="distributed" vertical="center"/>
    </xf>
    <xf numFmtId="0" fontId="11" fillId="0" borderId="21" xfId="2" applyFont="1" applyBorder="1" applyAlignment="1">
      <alignment horizontal="distributed" vertical="center"/>
    </xf>
    <xf numFmtId="0" fontId="11" fillId="0" borderId="49" xfId="2" applyFont="1" applyBorder="1" applyAlignment="1">
      <alignment horizontal="distributed" vertical="center"/>
    </xf>
    <xf numFmtId="0" fontId="11" fillId="0" borderId="50" xfId="2" applyFont="1" applyBorder="1" applyAlignment="1">
      <alignment horizontal="distributed" vertical="center"/>
    </xf>
    <xf numFmtId="0" fontId="11" fillId="0" borderId="51" xfId="2" applyFont="1" applyBorder="1" applyAlignment="1">
      <alignment horizontal="distributed" vertical="center"/>
    </xf>
    <xf numFmtId="0" fontId="11" fillId="0" borderId="45" xfId="2" applyFont="1" applyBorder="1" applyAlignment="1">
      <alignment horizontal="distributed" vertical="center"/>
    </xf>
    <xf numFmtId="0" fontId="11" fillId="0" borderId="46" xfId="2" applyFont="1" applyBorder="1" applyAlignment="1">
      <alignment horizontal="distributed" vertical="center"/>
    </xf>
    <xf numFmtId="0" fontId="11" fillId="0" borderId="33" xfId="2" applyFont="1" applyBorder="1" applyAlignment="1">
      <alignment horizontal="distributed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6" fillId="0" borderId="0" xfId="0" quotePrefix="1" applyFont="1" applyAlignment="1">
      <alignment vertical="center"/>
    </xf>
  </cellXfs>
  <cellStyles count="6">
    <cellStyle name="쉼표 [0]" xfId="1" builtinId="6"/>
    <cellStyle name="쉼표 [0]_원가계산서" xfId="3" xr:uid="{8D46645D-8F8E-4A8E-AB57-ABC0D500923C}"/>
    <cellStyle name="통화 [0] 2" xfId="4" xr:uid="{8982AAAD-2FEE-4CE1-B795-7816B7451E0C}"/>
    <cellStyle name="표준" xfId="0" builtinId="0"/>
    <cellStyle name="표준_미래건축(안동)" xfId="5" xr:uid="{51EB9518-8552-4CD8-B72E-5736C5091F5B}"/>
    <cellStyle name="표준_원가계산서" xfId="2" xr:uid="{8036188D-B298-4694-940D-EA38F9E154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방송(체육관)"/>
      <sheetName val="금액내역서"/>
      <sheetName val="G.R300경비"/>
      <sheetName val="예정(3)"/>
      <sheetName val="구역화물"/>
      <sheetName val="APT"/>
      <sheetName val="일반교실"/>
      <sheetName val="우,오수"/>
      <sheetName val="덕전리"/>
      <sheetName val="조명시설"/>
      <sheetName val="TOTAL_BOQ"/>
      <sheetName val="단위수량"/>
      <sheetName val="sw1"/>
      <sheetName val="DDD"/>
      <sheetName val="말뚝지지력산정"/>
      <sheetName val="교각(P1)수량"/>
      <sheetName val="맨홀토공산출"/>
      <sheetName val="용소리교"/>
      <sheetName val="전선관"/>
      <sheetName val="조건표"/>
      <sheetName val="연결임시"/>
      <sheetName val="토공(우물통,기타) 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천방교접속"/>
      <sheetName val="실행철강하도"/>
      <sheetName val="ABUT수량-A1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대로근거"/>
      <sheetName val="6동"/>
      <sheetName val="산근"/>
      <sheetName val="교육종류"/>
      <sheetName val="파일의이용"/>
      <sheetName val="차액보증"/>
      <sheetName val="C-직노1"/>
      <sheetName val="수량3"/>
      <sheetName val="품셈TABLE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E91CA-64A1-420E-B0AE-A72928FF99D1}">
  <dimension ref="A1:R28"/>
  <sheetViews>
    <sheetView tabSelected="1" view="pageBreakPreview" zoomScaleNormal="100" zoomScaleSheetLayoutView="100" workbookViewId="0">
      <selection activeCell="I17" sqref="I17:K17"/>
    </sheetView>
  </sheetViews>
  <sheetFormatPr defaultRowHeight="13.5" x14ac:dyDescent="0.15"/>
  <cols>
    <col min="1" max="1" width="5.125" style="73" customWidth="1"/>
    <col min="2" max="2" width="5.25" style="73" customWidth="1"/>
    <col min="3" max="3" width="7.625" style="73" customWidth="1"/>
    <col min="4" max="4" width="1.5" style="73" customWidth="1"/>
    <col min="5" max="5" width="1.625" style="73" customWidth="1"/>
    <col min="6" max="6" width="2.875" style="73" customWidth="1"/>
    <col min="7" max="7" width="13.875" style="73" customWidth="1"/>
    <col min="8" max="8" width="3.375" style="73" customWidth="1"/>
    <col min="9" max="9" width="4.5" style="73" customWidth="1"/>
    <col min="10" max="10" width="19" style="73" customWidth="1"/>
    <col min="11" max="11" width="5.125" style="73" customWidth="1"/>
    <col min="12" max="13" width="4.875" style="73" customWidth="1"/>
    <col min="14" max="14" width="9.125" style="73" customWidth="1"/>
    <col min="15" max="15" width="9" style="73"/>
    <col min="16" max="16" width="14.375" style="73" customWidth="1"/>
    <col min="17" max="17" width="3.75" style="73" customWidth="1"/>
    <col min="18" max="18" width="8.5" style="73" customWidth="1"/>
    <col min="19" max="256" width="9" style="73"/>
    <col min="257" max="257" width="5.125" style="73" customWidth="1"/>
    <col min="258" max="258" width="5.25" style="73" customWidth="1"/>
    <col min="259" max="259" width="7.625" style="73" customWidth="1"/>
    <col min="260" max="260" width="1.5" style="73" customWidth="1"/>
    <col min="261" max="261" width="1.625" style="73" customWidth="1"/>
    <col min="262" max="262" width="2.875" style="73" customWidth="1"/>
    <col min="263" max="263" width="13.875" style="73" customWidth="1"/>
    <col min="264" max="264" width="3.375" style="73" customWidth="1"/>
    <col min="265" max="265" width="4.5" style="73" customWidth="1"/>
    <col min="266" max="266" width="19" style="73" customWidth="1"/>
    <col min="267" max="267" width="5.125" style="73" customWidth="1"/>
    <col min="268" max="269" width="4.875" style="73" customWidth="1"/>
    <col min="270" max="270" width="9.125" style="73" customWidth="1"/>
    <col min="271" max="271" width="9" style="73"/>
    <col min="272" max="272" width="14.375" style="73" customWidth="1"/>
    <col min="273" max="273" width="3.75" style="73" customWidth="1"/>
    <col min="274" max="274" width="9.375" style="73" customWidth="1"/>
    <col min="275" max="512" width="9" style="73"/>
    <col min="513" max="513" width="5.125" style="73" customWidth="1"/>
    <col min="514" max="514" width="5.25" style="73" customWidth="1"/>
    <col min="515" max="515" width="7.625" style="73" customWidth="1"/>
    <col min="516" max="516" width="1.5" style="73" customWidth="1"/>
    <col min="517" max="517" width="1.625" style="73" customWidth="1"/>
    <col min="518" max="518" width="2.875" style="73" customWidth="1"/>
    <col min="519" max="519" width="13.875" style="73" customWidth="1"/>
    <col min="520" max="520" width="3.375" style="73" customWidth="1"/>
    <col min="521" max="521" width="4.5" style="73" customWidth="1"/>
    <col min="522" max="522" width="19" style="73" customWidth="1"/>
    <col min="523" max="523" width="5.125" style="73" customWidth="1"/>
    <col min="524" max="525" width="4.875" style="73" customWidth="1"/>
    <col min="526" max="526" width="9.125" style="73" customWidth="1"/>
    <col min="527" max="527" width="9" style="73"/>
    <col min="528" max="528" width="14.375" style="73" customWidth="1"/>
    <col min="529" max="529" width="3.75" style="73" customWidth="1"/>
    <col min="530" max="530" width="9.375" style="73" customWidth="1"/>
    <col min="531" max="768" width="9" style="73"/>
    <col min="769" max="769" width="5.125" style="73" customWidth="1"/>
    <col min="770" max="770" width="5.25" style="73" customWidth="1"/>
    <col min="771" max="771" width="7.625" style="73" customWidth="1"/>
    <col min="772" max="772" width="1.5" style="73" customWidth="1"/>
    <col min="773" max="773" width="1.625" style="73" customWidth="1"/>
    <col min="774" max="774" width="2.875" style="73" customWidth="1"/>
    <col min="775" max="775" width="13.875" style="73" customWidth="1"/>
    <col min="776" max="776" width="3.375" style="73" customWidth="1"/>
    <col min="777" max="777" width="4.5" style="73" customWidth="1"/>
    <col min="778" max="778" width="19" style="73" customWidth="1"/>
    <col min="779" max="779" width="5.125" style="73" customWidth="1"/>
    <col min="780" max="781" width="4.875" style="73" customWidth="1"/>
    <col min="782" max="782" width="9.125" style="73" customWidth="1"/>
    <col min="783" max="783" width="9" style="73"/>
    <col min="784" max="784" width="14.375" style="73" customWidth="1"/>
    <col min="785" max="785" width="3.75" style="73" customWidth="1"/>
    <col min="786" max="786" width="9.375" style="73" customWidth="1"/>
    <col min="787" max="1024" width="9" style="73"/>
    <col min="1025" max="1025" width="5.125" style="73" customWidth="1"/>
    <col min="1026" max="1026" width="5.25" style="73" customWidth="1"/>
    <col min="1027" max="1027" width="7.625" style="73" customWidth="1"/>
    <col min="1028" max="1028" width="1.5" style="73" customWidth="1"/>
    <col min="1029" max="1029" width="1.625" style="73" customWidth="1"/>
    <col min="1030" max="1030" width="2.875" style="73" customWidth="1"/>
    <col min="1031" max="1031" width="13.875" style="73" customWidth="1"/>
    <col min="1032" max="1032" width="3.375" style="73" customWidth="1"/>
    <col min="1033" max="1033" width="4.5" style="73" customWidth="1"/>
    <col min="1034" max="1034" width="19" style="73" customWidth="1"/>
    <col min="1035" max="1035" width="5.125" style="73" customWidth="1"/>
    <col min="1036" max="1037" width="4.875" style="73" customWidth="1"/>
    <col min="1038" max="1038" width="9.125" style="73" customWidth="1"/>
    <col min="1039" max="1039" width="9" style="73"/>
    <col min="1040" max="1040" width="14.375" style="73" customWidth="1"/>
    <col min="1041" max="1041" width="3.75" style="73" customWidth="1"/>
    <col min="1042" max="1042" width="9.375" style="73" customWidth="1"/>
    <col min="1043" max="1280" width="9" style="73"/>
    <col min="1281" max="1281" width="5.125" style="73" customWidth="1"/>
    <col min="1282" max="1282" width="5.25" style="73" customWidth="1"/>
    <col min="1283" max="1283" width="7.625" style="73" customWidth="1"/>
    <col min="1284" max="1284" width="1.5" style="73" customWidth="1"/>
    <col min="1285" max="1285" width="1.625" style="73" customWidth="1"/>
    <col min="1286" max="1286" width="2.875" style="73" customWidth="1"/>
    <col min="1287" max="1287" width="13.875" style="73" customWidth="1"/>
    <col min="1288" max="1288" width="3.375" style="73" customWidth="1"/>
    <col min="1289" max="1289" width="4.5" style="73" customWidth="1"/>
    <col min="1290" max="1290" width="19" style="73" customWidth="1"/>
    <col min="1291" max="1291" width="5.125" style="73" customWidth="1"/>
    <col min="1292" max="1293" width="4.875" style="73" customWidth="1"/>
    <col min="1294" max="1294" width="9.125" style="73" customWidth="1"/>
    <col min="1295" max="1295" width="9" style="73"/>
    <col min="1296" max="1296" width="14.375" style="73" customWidth="1"/>
    <col min="1297" max="1297" width="3.75" style="73" customWidth="1"/>
    <col min="1298" max="1298" width="9.375" style="73" customWidth="1"/>
    <col min="1299" max="1536" width="9" style="73"/>
    <col min="1537" max="1537" width="5.125" style="73" customWidth="1"/>
    <col min="1538" max="1538" width="5.25" style="73" customWidth="1"/>
    <col min="1539" max="1539" width="7.625" style="73" customWidth="1"/>
    <col min="1540" max="1540" width="1.5" style="73" customWidth="1"/>
    <col min="1541" max="1541" width="1.625" style="73" customWidth="1"/>
    <col min="1542" max="1542" width="2.875" style="73" customWidth="1"/>
    <col min="1543" max="1543" width="13.875" style="73" customWidth="1"/>
    <col min="1544" max="1544" width="3.375" style="73" customWidth="1"/>
    <col min="1545" max="1545" width="4.5" style="73" customWidth="1"/>
    <col min="1546" max="1546" width="19" style="73" customWidth="1"/>
    <col min="1547" max="1547" width="5.125" style="73" customWidth="1"/>
    <col min="1548" max="1549" width="4.875" style="73" customWidth="1"/>
    <col min="1550" max="1550" width="9.125" style="73" customWidth="1"/>
    <col min="1551" max="1551" width="9" style="73"/>
    <col min="1552" max="1552" width="14.375" style="73" customWidth="1"/>
    <col min="1553" max="1553" width="3.75" style="73" customWidth="1"/>
    <col min="1554" max="1554" width="9.375" style="73" customWidth="1"/>
    <col min="1555" max="1792" width="9" style="73"/>
    <col min="1793" max="1793" width="5.125" style="73" customWidth="1"/>
    <col min="1794" max="1794" width="5.25" style="73" customWidth="1"/>
    <col min="1795" max="1795" width="7.625" style="73" customWidth="1"/>
    <col min="1796" max="1796" width="1.5" style="73" customWidth="1"/>
    <col min="1797" max="1797" width="1.625" style="73" customWidth="1"/>
    <col min="1798" max="1798" width="2.875" style="73" customWidth="1"/>
    <col min="1799" max="1799" width="13.875" style="73" customWidth="1"/>
    <col min="1800" max="1800" width="3.375" style="73" customWidth="1"/>
    <col min="1801" max="1801" width="4.5" style="73" customWidth="1"/>
    <col min="1802" max="1802" width="19" style="73" customWidth="1"/>
    <col min="1803" max="1803" width="5.125" style="73" customWidth="1"/>
    <col min="1804" max="1805" width="4.875" style="73" customWidth="1"/>
    <col min="1806" max="1806" width="9.125" style="73" customWidth="1"/>
    <col min="1807" max="1807" width="9" style="73"/>
    <col min="1808" max="1808" width="14.375" style="73" customWidth="1"/>
    <col min="1809" max="1809" width="3.75" style="73" customWidth="1"/>
    <col min="1810" max="1810" width="9.375" style="73" customWidth="1"/>
    <col min="1811" max="2048" width="9" style="73"/>
    <col min="2049" max="2049" width="5.125" style="73" customWidth="1"/>
    <col min="2050" max="2050" width="5.25" style="73" customWidth="1"/>
    <col min="2051" max="2051" width="7.625" style="73" customWidth="1"/>
    <col min="2052" max="2052" width="1.5" style="73" customWidth="1"/>
    <col min="2053" max="2053" width="1.625" style="73" customWidth="1"/>
    <col min="2054" max="2054" width="2.875" style="73" customWidth="1"/>
    <col min="2055" max="2055" width="13.875" style="73" customWidth="1"/>
    <col min="2056" max="2056" width="3.375" style="73" customWidth="1"/>
    <col min="2057" max="2057" width="4.5" style="73" customWidth="1"/>
    <col min="2058" max="2058" width="19" style="73" customWidth="1"/>
    <col min="2059" max="2059" width="5.125" style="73" customWidth="1"/>
    <col min="2060" max="2061" width="4.875" style="73" customWidth="1"/>
    <col min="2062" max="2062" width="9.125" style="73" customWidth="1"/>
    <col min="2063" max="2063" width="9" style="73"/>
    <col min="2064" max="2064" width="14.375" style="73" customWidth="1"/>
    <col min="2065" max="2065" width="3.75" style="73" customWidth="1"/>
    <col min="2066" max="2066" width="9.375" style="73" customWidth="1"/>
    <col min="2067" max="2304" width="9" style="73"/>
    <col min="2305" max="2305" width="5.125" style="73" customWidth="1"/>
    <col min="2306" max="2306" width="5.25" style="73" customWidth="1"/>
    <col min="2307" max="2307" width="7.625" style="73" customWidth="1"/>
    <col min="2308" max="2308" width="1.5" style="73" customWidth="1"/>
    <col min="2309" max="2309" width="1.625" style="73" customWidth="1"/>
    <col min="2310" max="2310" width="2.875" style="73" customWidth="1"/>
    <col min="2311" max="2311" width="13.875" style="73" customWidth="1"/>
    <col min="2312" max="2312" width="3.375" style="73" customWidth="1"/>
    <col min="2313" max="2313" width="4.5" style="73" customWidth="1"/>
    <col min="2314" max="2314" width="19" style="73" customWidth="1"/>
    <col min="2315" max="2315" width="5.125" style="73" customWidth="1"/>
    <col min="2316" max="2317" width="4.875" style="73" customWidth="1"/>
    <col min="2318" max="2318" width="9.125" style="73" customWidth="1"/>
    <col min="2319" max="2319" width="9" style="73"/>
    <col min="2320" max="2320" width="14.375" style="73" customWidth="1"/>
    <col min="2321" max="2321" width="3.75" style="73" customWidth="1"/>
    <col min="2322" max="2322" width="9.375" style="73" customWidth="1"/>
    <col min="2323" max="2560" width="9" style="73"/>
    <col min="2561" max="2561" width="5.125" style="73" customWidth="1"/>
    <col min="2562" max="2562" width="5.25" style="73" customWidth="1"/>
    <col min="2563" max="2563" width="7.625" style="73" customWidth="1"/>
    <col min="2564" max="2564" width="1.5" style="73" customWidth="1"/>
    <col min="2565" max="2565" width="1.625" style="73" customWidth="1"/>
    <col min="2566" max="2566" width="2.875" style="73" customWidth="1"/>
    <col min="2567" max="2567" width="13.875" style="73" customWidth="1"/>
    <col min="2568" max="2568" width="3.375" style="73" customWidth="1"/>
    <col min="2569" max="2569" width="4.5" style="73" customWidth="1"/>
    <col min="2570" max="2570" width="19" style="73" customWidth="1"/>
    <col min="2571" max="2571" width="5.125" style="73" customWidth="1"/>
    <col min="2572" max="2573" width="4.875" style="73" customWidth="1"/>
    <col min="2574" max="2574" width="9.125" style="73" customWidth="1"/>
    <col min="2575" max="2575" width="9" style="73"/>
    <col min="2576" max="2576" width="14.375" style="73" customWidth="1"/>
    <col min="2577" max="2577" width="3.75" style="73" customWidth="1"/>
    <col min="2578" max="2578" width="9.375" style="73" customWidth="1"/>
    <col min="2579" max="2816" width="9" style="73"/>
    <col min="2817" max="2817" width="5.125" style="73" customWidth="1"/>
    <col min="2818" max="2818" width="5.25" style="73" customWidth="1"/>
    <col min="2819" max="2819" width="7.625" style="73" customWidth="1"/>
    <col min="2820" max="2820" width="1.5" style="73" customWidth="1"/>
    <col min="2821" max="2821" width="1.625" style="73" customWidth="1"/>
    <col min="2822" max="2822" width="2.875" style="73" customWidth="1"/>
    <col min="2823" max="2823" width="13.875" style="73" customWidth="1"/>
    <col min="2824" max="2824" width="3.375" style="73" customWidth="1"/>
    <col min="2825" max="2825" width="4.5" style="73" customWidth="1"/>
    <col min="2826" max="2826" width="19" style="73" customWidth="1"/>
    <col min="2827" max="2827" width="5.125" style="73" customWidth="1"/>
    <col min="2828" max="2829" width="4.875" style="73" customWidth="1"/>
    <col min="2830" max="2830" width="9.125" style="73" customWidth="1"/>
    <col min="2831" max="2831" width="9" style="73"/>
    <col min="2832" max="2832" width="14.375" style="73" customWidth="1"/>
    <col min="2833" max="2833" width="3.75" style="73" customWidth="1"/>
    <col min="2834" max="2834" width="9.375" style="73" customWidth="1"/>
    <col min="2835" max="3072" width="9" style="73"/>
    <col min="3073" max="3073" width="5.125" style="73" customWidth="1"/>
    <col min="3074" max="3074" width="5.25" style="73" customWidth="1"/>
    <col min="3075" max="3075" width="7.625" style="73" customWidth="1"/>
    <col min="3076" max="3076" width="1.5" style="73" customWidth="1"/>
    <col min="3077" max="3077" width="1.625" style="73" customWidth="1"/>
    <col min="3078" max="3078" width="2.875" style="73" customWidth="1"/>
    <col min="3079" max="3079" width="13.875" style="73" customWidth="1"/>
    <col min="3080" max="3080" width="3.375" style="73" customWidth="1"/>
    <col min="3081" max="3081" width="4.5" style="73" customWidth="1"/>
    <col min="3082" max="3082" width="19" style="73" customWidth="1"/>
    <col min="3083" max="3083" width="5.125" style="73" customWidth="1"/>
    <col min="3084" max="3085" width="4.875" style="73" customWidth="1"/>
    <col min="3086" max="3086" width="9.125" style="73" customWidth="1"/>
    <col min="3087" max="3087" width="9" style="73"/>
    <col min="3088" max="3088" width="14.375" style="73" customWidth="1"/>
    <col min="3089" max="3089" width="3.75" style="73" customWidth="1"/>
    <col min="3090" max="3090" width="9.375" style="73" customWidth="1"/>
    <col min="3091" max="3328" width="9" style="73"/>
    <col min="3329" max="3329" width="5.125" style="73" customWidth="1"/>
    <col min="3330" max="3330" width="5.25" style="73" customWidth="1"/>
    <col min="3331" max="3331" width="7.625" style="73" customWidth="1"/>
    <col min="3332" max="3332" width="1.5" style="73" customWidth="1"/>
    <col min="3333" max="3333" width="1.625" style="73" customWidth="1"/>
    <col min="3334" max="3334" width="2.875" style="73" customWidth="1"/>
    <col min="3335" max="3335" width="13.875" style="73" customWidth="1"/>
    <col min="3336" max="3336" width="3.375" style="73" customWidth="1"/>
    <col min="3337" max="3337" width="4.5" style="73" customWidth="1"/>
    <col min="3338" max="3338" width="19" style="73" customWidth="1"/>
    <col min="3339" max="3339" width="5.125" style="73" customWidth="1"/>
    <col min="3340" max="3341" width="4.875" style="73" customWidth="1"/>
    <col min="3342" max="3342" width="9.125" style="73" customWidth="1"/>
    <col min="3343" max="3343" width="9" style="73"/>
    <col min="3344" max="3344" width="14.375" style="73" customWidth="1"/>
    <col min="3345" max="3345" width="3.75" style="73" customWidth="1"/>
    <col min="3346" max="3346" width="9.375" style="73" customWidth="1"/>
    <col min="3347" max="3584" width="9" style="73"/>
    <col min="3585" max="3585" width="5.125" style="73" customWidth="1"/>
    <col min="3586" max="3586" width="5.25" style="73" customWidth="1"/>
    <col min="3587" max="3587" width="7.625" style="73" customWidth="1"/>
    <col min="3588" max="3588" width="1.5" style="73" customWidth="1"/>
    <col min="3589" max="3589" width="1.625" style="73" customWidth="1"/>
    <col min="3590" max="3590" width="2.875" style="73" customWidth="1"/>
    <col min="3591" max="3591" width="13.875" style="73" customWidth="1"/>
    <col min="3592" max="3592" width="3.375" style="73" customWidth="1"/>
    <col min="3593" max="3593" width="4.5" style="73" customWidth="1"/>
    <col min="3594" max="3594" width="19" style="73" customWidth="1"/>
    <col min="3595" max="3595" width="5.125" style="73" customWidth="1"/>
    <col min="3596" max="3597" width="4.875" style="73" customWidth="1"/>
    <col min="3598" max="3598" width="9.125" style="73" customWidth="1"/>
    <col min="3599" max="3599" width="9" style="73"/>
    <col min="3600" max="3600" width="14.375" style="73" customWidth="1"/>
    <col min="3601" max="3601" width="3.75" style="73" customWidth="1"/>
    <col min="3602" max="3602" width="9.375" style="73" customWidth="1"/>
    <col min="3603" max="3840" width="9" style="73"/>
    <col min="3841" max="3841" width="5.125" style="73" customWidth="1"/>
    <col min="3842" max="3842" width="5.25" style="73" customWidth="1"/>
    <col min="3843" max="3843" width="7.625" style="73" customWidth="1"/>
    <col min="3844" max="3844" width="1.5" style="73" customWidth="1"/>
    <col min="3845" max="3845" width="1.625" style="73" customWidth="1"/>
    <col min="3846" max="3846" width="2.875" style="73" customWidth="1"/>
    <col min="3847" max="3847" width="13.875" style="73" customWidth="1"/>
    <col min="3848" max="3848" width="3.375" style="73" customWidth="1"/>
    <col min="3849" max="3849" width="4.5" style="73" customWidth="1"/>
    <col min="3850" max="3850" width="19" style="73" customWidth="1"/>
    <col min="3851" max="3851" width="5.125" style="73" customWidth="1"/>
    <col min="3852" max="3853" width="4.875" style="73" customWidth="1"/>
    <col min="3854" max="3854" width="9.125" style="73" customWidth="1"/>
    <col min="3855" max="3855" width="9" style="73"/>
    <col min="3856" max="3856" width="14.375" style="73" customWidth="1"/>
    <col min="3857" max="3857" width="3.75" style="73" customWidth="1"/>
    <col min="3858" max="3858" width="9.375" style="73" customWidth="1"/>
    <col min="3859" max="4096" width="9" style="73"/>
    <col min="4097" max="4097" width="5.125" style="73" customWidth="1"/>
    <col min="4098" max="4098" width="5.25" style="73" customWidth="1"/>
    <col min="4099" max="4099" width="7.625" style="73" customWidth="1"/>
    <col min="4100" max="4100" width="1.5" style="73" customWidth="1"/>
    <col min="4101" max="4101" width="1.625" style="73" customWidth="1"/>
    <col min="4102" max="4102" width="2.875" style="73" customWidth="1"/>
    <col min="4103" max="4103" width="13.875" style="73" customWidth="1"/>
    <col min="4104" max="4104" width="3.375" style="73" customWidth="1"/>
    <col min="4105" max="4105" width="4.5" style="73" customWidth="1"/>
    <col min="4106" max="4106" width="19" style="73" customWidth="1"/>
    <col min="4107" max="4107" width="5.125" style="73" customWidth="1"/>
    <col min="4108" max="4109" width="4.875" style="73" customWidth="1"/>
    <col min="4110" max="4110" width="9.125" style="73" customWidth="1"/>
    <col min="4111" max="4111" width="9" style="73"/>
    <col min="4112" max="4112" width="14.375" style="73" customWidth="1"/>
    <col min="4113" max="4113" width="3.75" style="73" customWidth="1"/>
    <col min="4114" max="4114" width="9.375" style="73" customWidth="1"/>
    <col min="4115" max="4352" width="9" style="73"/>
    <col min="4353" max="4353" width="5.125" style="73" customWidth="1"/>
    <col min="4354" max="4354" width="5.25" style="73" customWidth="1"/>
    <col min="4355" max="4355" width="7.625" style="73" customWidth="1"/>
    <col min="4356" max="4356" width="1.5" style="73" customWidth="1"/>
    <col min="4357" max="4357" width="1.625" style="73" customWidth="1"/>
    <col min="4358" max="4358" width="2.875" style="73" customWidth="1"/>
    <col min="4359" max="4359" width="13.875" style="73" customWidth="1"/>
    <col min="4360" max="4360" width="3.375" style="73" customWidth="1"/>
    <col min="4361" max="4361" width="4.5" style="73" customWidth="1"/>
    <col min="4362" max="4362" width="19" style="73" customWidth="1"/>
    <col min="4363" max="4363" width="5.125" style="73" customWidth="1"/>
    <col min="4364" max="4365" width="4.875" style="73" customWidth="1"/>
    <col min="4366" max="4366" width="9.125" style="73" customWidth="1"/>
    <col min="4367" max="4367" width="9" style="73"/>
    <col min="4368" max="4368" width="14.375" style="73" customWidth="1"/>
    <col min="4369" max="4369" width="3.75" style="73" customWidth="1"/>
    <col min="4370" max="4370" width="9.375" style="73" customWidth="1"/>
    <col min="4371" max="4608" width="9" style="73"/>
    <col min="4609" max="4609" width="5.125" style="73" customWidth="1"/>
    <col min="4610" max="4610" width="5.25" style="73" customWidth="1"/>
    <col min="4611" max="4611" width="7.625" style="73" customWidth="1"/>
    <col min="4612" max="4612" width="1.5" style="73" customWidth="1"/>
    <col min="4613" max="4613" width="1.625" style="73" customWidth="1"/>
    <col min="4614" max="4614" width="2.875" style="73" customWidth="1"/>
    <col min="4615" max="4615" width="13.875" style="73" customWidth="1"/>
    <col min="4616" max="4616" width="3.375" style="73" customWidth="1"/>
    <col min="4617" max="4617" width="4.5" style="73" customWidth="1"/>
    <col min="4618" max="4618" width="19" style="73" customWidth="1"/>
    <col min="4619" max="4619" width="5.125" style="73" customWidth="1"/>
    <col min="4620" max="4621" width="4.875" style="73" customWidth="1"/>
    <col min="4622" max="4622" width="9.125" style="73" customWidth="1"/>
    <col min="4623" max="4623" width="9" style="73"/>
    <col min="4624" max="4624" width="14.375" style="73" customWidth="1"/>
    <col min="4625" max="4625" width="3.75" style="73" customWidth="1"/>
    <col min="4626" max="4626" width="9.375" style="73" customWidth="1"/>
    <col min="4627" max="4864" width="9" style="73"/>
    <col min="4865" max="4865" width="5.125" style="73" customWidth="1"/>
    <col min="4866" max="4866" width="5.25" style="73" customWidth="1"/>
    <col min="4867" max="4867" width="7.625" style="73" customWidth="1"/>
    <col min="4868" max="4868" width="1.5" style="73" customWidth="1"/>
    <col min="4869" max="4869" width="1.625" style="73" customWidth="1"/>
    <col min="4870" max="4870" width="2.875" style="73" customWidth="1"/>
    <col min="4871" max="4871" width="13.875" style="73" customWidth="1"/>
    <col min="4872" max="4872" width="3.375" style="73" customWidth="1"/>
    <col min="4873" max="4873" width="4.5" style="73" customWidth="1"/>
    <col min="4874" max="4874" width="19" style="73" customWidth="1"/>
    <col min="4875" max="4875" width="5.125" style="73" customWidth="1"/>
    <col min="4876" max="4877" width="4.875" style="73" customWidth="1"/>
    <col min="4878" max="4878" width="9.125" style="73" customWidth="1"/>
    <col min="4879" max="4879" width="9" style="73"/>
    <col min="4880" max="4880" width="14.375" style="73" customWidth="1"/>
    <col min="4881" max="4881" width="3.75" style="73" customWidth="1"/>
    <col min="4882" max="4882" width="9.375" style="73" customWidth="1"/>
    <col min="4883" max="5120" width="9" style="73"/>
    <col min="5121" max="5121" width="5.125" style="73" customWidth="1"/>
    <col min="5122" max="5122" width="5.25" style="73" customWidth="1"/>
    <col min="5123" max="5123" width="7.625" style="73" customWidth="1"/>
    <col min="5124" max="5124" width="1.5" style="73" customWidth="1"/>
    <col min="5125" max="5125" width="1.625" style="73" customWidth="1"/>
    <col min="5126" max="5126" width="2.875" style="73" customWidth="1"/>
    <col min="5127" max="5127" width="13.875" style="73" customWidth="1"/>
    <col min="5128" max="5128" width="3.375" style="73" customWidth="1"/>
    <col min="5129" max="5129" width="4.5" style="73" customWidth="1"/>
    <col min="5130" max="5130" width="19" style="73" customWidth="1"/>
    <col min="5131" max="5131" width="5.125" style="73" customWidth="1"/>
    <col min="5132" max="5133" width="4.875" style="73" customWidth="1"/>
    <col min="5134" max="5134" width="9.125" style="73" customWidth="1"/>
    <col min="5135" max="5135" width="9" style="73"/>
    <col min="5136" max="5136" width="14.375" style="73" customWidth="1"/>
    <col min="5137" max="5137" width="3.75" style="73" customWidth="1"/>
    <col min="5138" max="5138" width="9.375" style="73" customWidth="1"/>
    <col min="5139" max="5376" width="9" style="73"/>
    <col min="5377" max="5377" width="5.125" style="73" customWidth="1"/>
    <col min="5378" max="5378" width="5.25" style="73" customWidth="1"/>
    <col min="5379" max="5379" width="7.625" style="73" customWidth="1"/>
    <col min="5380" max="5380" width="1.5" style="73" customWidth="1"/>
    <col min="5381" max="5381" width="1.625" style="73" customWidth="1"/>
    <col min="5382" max="5382" width="2.875" style="73" customWidth="1"/>
    <col min="5383" max="5383" width="13.875" style="73" customWidth="1"/>
    <col min="5384" max="5384" width="3.375" style="73" customWidth="1"/>
    <col min="5385" max="5385" width="4.5" style="73" customWidth="1"/>
    <col min="5386" max="5386" width="19" style="73" customWidth="1"/>
    <col min="5387" max="5387" width="5.125" style="73" customWidth="1"/>
    <col min="5388" max="5389" width="4.875" style="73" customWidth="1"/>
    <col min="5390" max="5390" width="9.125" style="73" customWidth="1"/>
    <col min="5391" max="5391" width="9" style="73"/>
    <col min="5392" max="5392" width="14.375" style="73" customWidth="1"/>
    <col min="5393" max="5393" width="3.75" style="73" customWidth="1"/>
    <col min="5394" max="5394" width="9.375" style="73" customWidth="1"/>
    <col min="5395" max="5632" width="9" style="73"/>
    <col min="5633" max="5633" width="5.125" style="73" customWidth="1"/>
    <col min="5634" max="5634" width="5.25" style="73" customWidth="1"/>
    <col min="5635" max="5635" width="7.625" style="73" customWidth="1"/>
    <col min="5636" max="5636" width="1.5" style="73" customWidth="1"/>
    <col min="5637" max="5637" width="1.625" style="73" customWidth="1"/>
    <col min="5638" max="5638" width="2.875" style="73" customWidth="1"/>
    <col min="5639" max="5639" width="13.875" style="73" customWidth="1"/>
    <col min="5640" max="5640" width="3.375" style="73" customWidth="1"/>
    <col min="5641" max="5641" width="4.5" style="73" customWidth="1"/>
    <col min="5642" max="5642" width="19" style="73" customWidth="1"/>
    <col min="5643" max="5643" width="5.125" style="73" customWidth="1"/>
    <col min="5644" max="5645" width="4.875" style="73" customWidth="1"/>
    <col min="5646" max="5646" width="9.125" style="73" customWidth="1"/>
    <col min="5647" max="5647" width="9" style="73"/>
    <col min="5648" max="5648" width="14.375" style="73" customWidth="1"/>
    <col min="5649" max="5649" width="3.75" style="73" customWidth="1"/>
    <col min="5650" max="5650" width="9.375" style="73" customWidth="1"/>
    <col min="5651" max="5888" width="9" style="73"/>
    <col min="5889" max="5889" width="5.125" style="73" customWidth="1"/>
    <col min="5890" max="5890" width="5.25" style="73" customWidth="1"/>
    <col min="5891" max="5891" width="7.625" style="73" customWidth="1"/>
    <col min="5892" max="5892" width="1.5" style="73" customWidth="1"/>
    <col min="5893" max="5893" width="1.625" style="73" customWidth="1"/>
    <col min="5894" max="5894" width="2.875" style="73" customWidth="1"/>
    <col min="5895" max="5895" width="13.875" style="73" customWidth="1"/>
    <col min="5896" max="5896" width="3.375" style="73" customWidth="1"/>
    <col min="5897" max="5897" width="4.5" style="73" customWidth="1"/>
    <col min="5898" max="5898" width="19" style="73" customWidth="1"/>
    <col min="5899" max="5899" width="5.125" style="73" customWidth="1"/>
    <col min="5900" max="5901" width="4.875" style="73" customWidth="1"/>
    <col min="5902" max="5902" width="9.125" style="73" customWidth="1"/>
    <col min="5903" max="5903" width="9" style="73"/>
    <col min="5904" max="5904" width="14.375" style="73" customWidth="1"/>
    <col min="5905" max="5905" width="3.75" style="73" customWidth="1"/>
    <col min="5906" max="5906" width="9.375" style="73" customWidth="1"/>
    <col min="5907" max="6144" width="9" style="73"/>
    <col min="6145" max="6145" width="5.125" style="73" customWidth="1"/>
    <col min="6146" max="6146" width="5.25" style="73" customWidth="1"/>
    <col min="6147" max="6147" width="7.625" style="73" customWidth="1"/>
    <col min="6148" max="6148" width="1.5" style="73" customWidth="1"/>
    <col min="6149" max="6149" width="1.625" style="73" customWidth="1"/>
    <col min="6150" max="6150" width="2.875" style="73" customWidth="1"/>
    <col min="6151" max="6151" width="13.875" style="73" customWidth="1"/>
    <col min="6152" max="6152" width="3.375" style="73" customWidth="1"/>
    <col min="6153" max="6153" width="4.5" style="73" customWidth="1"/>
    <col min="6154" max="6154" width="19" style="73" customWidth="1"/>
    <col min="6155" max="6155" width="5.125" style="73" customWidth="1"/>
    <col min="6156" max="6157" width="4.875" style="73" customWidth="1"/>
    <col min="6158" max="6158" width="9.125" style="73" customWidth="1"/>
    <col min="6159" max="6159" width="9" style="73"/>
    <col min="6160" max="6160" width="14.375" style="73" customWidth="1"/>
    <col min="6161" max="6161" width="3.75" style="73" customWidth="1"/>
    <col min="6162" max="6162" width="9.375" style="73" customWidth="1"/>
    <col min="6163" max="6400" width="9" style="73"/>
    <col min="6401" max="6401" width="5.125" style="73" customWidth="1"/>
    <col min="6402" max="6402" width="5.25" style="73" customWidth="1"/>
    <col min="6403" max="6403" width="7.625" style="73" customWidth="1"/>
    <col min="6404" max="6404" width="1.5" style="73" customWidth="1"/>
    <col min="6405" max="6405" width="1.625" style="73" customWidth="1"/>
    <col min="6406" max="6406" width="2.875" style="73" customWidth="1"/>
    <col min="6407" max="6407" width="13.875" style="73" customWidth="1"/>
    <col min="6408" max="6408" width="3.375" style="73" customWidth="1"/>
    <col min="6409" max="6409" width="4.5" style="73" customWidth="1"/>
    <col min="6410" max="6410" width="19" style="73" customWidth="1"/>
    <col min="6411" max="6411" width="5.125" style="73" customWidth="1"/>
    <col min="6412" max="6413" width="4.875" style="73" customWidth="1"/>
    <col min="6414" max="6414" width="9.125" style="73" customWidth="1"/>
    <col min="6415" max="6415" width="9" style="73"/>
    <col min="6416" max="6416" width="14.375" style="73" customWidth="1"/>
    <col min="6417" max="6417" width="3.75" style="73" customWidth="1"/>
    <col min="6418" max="6418" width="9.375" style="73" customWidth="1"/>
    <col min="6419" max="6656" width="9" style="73"/>
    <col min="6657" max="6657" width="5.125" style="73" customWidth="1"/>
    <col min="6658" max="6658" width="5.25" style="73" customWidth="1"/>
    <col min="6659" max="6659" width="7.625" style="73" customWidth="1"/>
    <col min="6660" max="6660" width="1.5" style="73" customWidth="1"/>
    <col min="6661" max="6661" width="1.625" style="73" customWidth="1"/>
    <col min="6662" max="6662" width="2.875" style="73" customWidth="1"/>
    <col min="6663" max="6663" width="13.875" style="73" customWidth="1"/>
    <col min="6664" max="6664" width="3.375" style="73" customWidth="1"/>
    <col min="6665" max="6665" width="4.5" style="73" customWidth="1"/>
    <col min="6666" max="6666" width="19" style="73" customWidth="1"/>
    <col min="6667" max="6667" width="5.125" style="73" customWidth="1"/>
    <col min="6668" max="6669" width="4.875" style="73" customWidth="1"/>
    <col min="6670" max="6670" width="9.125" style="73" customWidth="1"/>
    <col min="6671" max="6671" width="9" style="73"/>
    <col min="6672" max="6672" width="14.375" style="73" customWidth="1"/>
    <col min="6673" max="6673" width="3.75" style="73" customWidth="1"/>
    <col min="6674" max="6674" width="9.375" style="73" customWidth="1"/>
    <col min="6675" max="6912" width="9" style="73"/>
    <col min="6913" max="6913" width="5.125" style="73" customWidth="1"/>
    <col min="6914" max="6914" width="5.25" style="73" customWidth="1"/>
    <col min="6915" max="6915" width="7.625" style="73" customWidth="1"/>
    <col min="6916" max="6916" width="1.5" style="73" customWidth="1"/>
    <col min="6917" max="6917" width="1.625" style="73" customWidth="1"/>
    <col min="6918" max="6918" width="2.875" style="73" customWidth="1"/>
    <col min="6919" max="6919" width="13.875" style="73" customWidth="1"/>
    <col min="6920" max="6920" width="3.375" style="73" customWidth="1"/>
    <col min="6921" max="6921" width="4.5" style="73" customWidth="1"/>
    <col min="6922" max="6922" width="19" style="73" customWidth="1"/>
    <col min="6923" max="6923" width="5.125" style="73" customWidth="1"/>
    <col min="6924" max="6925" width="4.875" style="73" customWidth="1"/>
    <col min="6926" max="6926" width="9.125" style="73" customWidth="1"/>
    <col min="6927" max="6927" width="9" style="73"/>
    <col min="6928" max="6928" width="14.375" style="73" customWidth="1"/>
    <col min="6929" max="6929" width="3.75" style="73" customWidth="1"/>
    <col min="6930" max="6930" width="9.375" style="73" customWidth="1"/>
    <col min="6931" max="7168" width="9" style="73"/>
    <col min="7169" max="7169" width="5.125" style="73" customWidth="1"/>
    <col min="7170" max="7170" width="5.25" style="73" customWidth="1"/>
    <col min="7171" max="7171" width="7.625" style="73" customWidth="1"/>
    <col min="7172" max="7172" width="1.5" style="73" customWidth="1"/>
    <col min="7173" max="7173" width="1.625" style="73" customWidth="1"/>
    <col min="7174" max="7174" width="2.875" style="73" customWidth="1"/>
    <col min="7175" max="7175" width="13.875" style="73" customWidth="1"/>
    <col min="7176" max="7176" width="3.375" style="73" customWidth="1"/>
    <col min="7177" max="7177" width="4.5" style="73" customWidth="1"/>
    <col min="7178" max="7178" width="19" style="73" customWidth="1"/>
    <col min="7179" max="7179" width="5.125" style="73" customWidth="1"/>
    <col min="7180" max="7181" width="4.875" style="73" customWidth="1"/>
    <col min="7182" max="7182" width="9.125" style="73" customWidth="1"/>
    <col min="7183" max="7183" width="9" style="73"/>
    <col min="7184" max="7184" width="14.375" style="73" customWidth="1"/>
    <col min="7185" max="7185" width="3.75" style="73" customWidth="1"/>
    <col min="7186" max="7186" width="9.375" style="73" customWidth="1"/>
    <col min="7187" max="7424" width="9" style="73"/>
    <col min="7425" max="7425" width="5.125" style="73" customWidth="1"/>
    <col min="7426" max="7426" width="5.25" style="73" customWidth="1"/>
    <col min="7427" max="7427" width="7.625" style="73" customWidth="1"/>
    <col min="7428" max="7428" width="1.5" style="73" customWidth="1"/>
    <col min="7429" max="7429" width="1.625" style="73" customWidth="1"/>
    <col min="7430" max="7430" width="2.875" style="73" customWidth="1"/>
    <col min="7431" max="7431" width="13.875" style="73" customWidth="1"/>
    <col min="7432" max="7432" width="3.375" style="73" customWidth="1"/>
    <col min="7433" max="7433" width="4.5" style="73" customWidth="1"/>
    <col min="7434" max="7434" width="19" style="73" customWidth="1"/>
    <col min="7435" max="7435" width="5.125" style="73" customWidth="1"/>
    <col min="7436" max="7437" width="4.875" style="73" customWidth="1"/>
    <col min="7438" max="7438" width="9.125" style="73" customWidth="1"/>
    <col min="7439" max="7439" width="9" style="73"/>
    <col min="7440" max="7440" width="14.375" style="73" customWidth="1"/>
    <col min="7441" max="7441" width="3.75" style="73" customWidth="1"/>
    <col min="7442" max="7442" width="9.375" style="73" customWidth="1"/>
    <col min="7443" max="7680" width="9" style="73"/>
    <col min="7681" max="7681" width="5.125" style="73" customWidth="1"/>
    <col min="7682" max="7682" width="5.25" style="73" customWidth="1"/>
    <col min="7683" max="7683" width="7.625" style="73" customWidth="1"/>
    <col min="7684" max="7684" width="1.5" style="73" customWidth="1"/>
    <col min="7685" max="7685" width="1.625" style="73" customWidth="1"/>
    <col min="7686" max="7686" width="2.875" style="73" customWidth="1"/>
    <col min="7687" max="7687" width="13.875" style="73" customWidth="1"/>
    <col min="7688" max="7688" width="3.375" style="73" customWidth="1"/>
    <col min="7689" max="7689" width="4.5" style="73" customWidth="1"/>
    <col min="7690" max="7690" width="19" style="73" customWidth="1"/>
    <col min="7691" max="7691" width="5.125" style="73" customWidth="1"/>
    <col min="7692" max="7693" width="4.875" style="73" customWidth="1"/>
    <col min="7694" max="7694" width="9.125" style="73" customWidth="1"/>
    <col min="7695" max="7695" width="9" style="73"/>
    <col min="7696" max="7696" width="14.375" style="73" customWidth="1"/>
    <col min="7697" max="7697" width="3.75" style="73" customWidth="1"/>
    <col min="7698" max="7698" width="9.375" style="73" customWidth="1"/>
    <col min="7699" max="7936" width="9" style="73"/>
    <col min="7937" max="7937" width="5.125" style="73" customWidth="1"/>
    <col min="7938" max="7938" width="5.25" style="73" customWidth="1"/>
    <col min="7939" max="7939" width="7.625" style="73" customWidth="1"/>
    <col min="7940" max="7940" width="1.5" style="73" customWidth="1"/>
    <col min="7941" max="7941" width="1.625" style="73" customWidth="1"/>
    <col min="7942" max="7942" width="2.875" style="73" customWidth="1"/>
    <col min="7943" max="7943" width="13.875" style="73" customWidth="1"/>
    <col min="7944" max="7944" width="3.375" style="73" customWidth="1"/>
    <col min="7945" max="7945" width="4.5" style="73" customWidth="1"/>
    <col min="7946" max="7946" width="19" style="73" customWidth="1"/>
    <col min="7947" max="7947" width="5.125" style="73" customWidth="1"/>
    <col min="7948" max="7949" width="4.875" style="73" customWidth="1"/>
    <col min="7950" max="7950" width="9.125" style="73" customWidth="1"/>
    <col min="7951" max="7951" width="9" style="73"/>
    <col min="7952" max="7952" width="14.375" style="73" customWidth="1"/>
    <col min="7953" max="7953" width="3.75" style="73" customWidth="1"/>
    <col min="7954" max="7954" width="9.375" style="73" customWidth="1"/>
    <col min="7955" max="8192" width="9" style="73"/>
    <col min="8193" max="8193" width="5.125" style="73" customWidth="1"/>
    <col min="8194" max="8194" width="5.25" style="73" customWidth="1"/>
    <col min="8195" max="8195" width="7.625" style="73" customWidth="1"/>
    <col min="8196" max="8196" width="1.5" style="73" customWidth="1"/>
    <col min="8197" max="8197" width="1.625" style="73" customWidth="1"/>
    <col min="8198" max="8198" width="2.875" style="73" customWidth="1"/>
    <col min="8199" max="8199" width="13.875" style="73" customWidth="1"/>
    <col min="8200" max="8200" width="3.375" style="73" customWidth="1"/>
    <col min="8201" max="8201" width="4.5" style="73" customWidth="1"/>
    <col min="8202" max="8202" width="19" style="73" customWidth="1"/>
    <col min="8203" max="8203" width="5.125" style="73" customWidth="1"/>
    <col min="8204" max="8205" width="4.875" style="73" customWidth="1"/>
    <col min="8206" max="8206" width="9.125" style="73" customWidth="1"/>
    <col min="8207" max="8207" width="9" style="73"/>
    <col min="8208" max="8208" width="14.375" style="73" customWidth="1"/>
    <col min="8209" max="8209" width="3.75" style="73" customWidth="1"/>
    <col min="8210" max="8210" width="9.375" style="73" customWidth="1"/>
    <col min="8211" max="8448" width="9" style="73"/>
    <col min="8449" max="8449" width="5.125" style="73" customWidth="1"/>
    <col min="8450" max="8450" width="5.25" style="73" customWidth="1"/>
    <col min="8451" max="8451" width="7.625" style="73" customWidth="1"/>
    <col min="8452" max="8452" width="1.5" style="73" customWidth="1"/>
    <col min="8453" max="8453" width="1.625" style="73" customWidth="1"/>
    <col min="8454" max="8454" width="2.875" style="73" customWidth="1"/>
    <col min="8455" max="8455" width="13.875" style="73" customWidth="1"/>
    <col min="8456" max="8456" width="3.375" style="73" customWidth="1"/>
    <col min="8457" max="8457" width="4.5" style="73" customWidth="1"/>
    <col min="8458" max="8458" width="19" style="73" customWidth="1"/>
    <col min="8459" max="8459" width="5.125" style="73" customWidth="1"/>
    <col min="8460" max="8461" width="4.875" style="73" customWidth="1"/>
    <col min="8462" max="8462" width="9.125" style="73" customWidth="1"/>
    <col min="8463" max="8463" width="9" style="73"/>
    <col min="8464" max="8464" width="14.375" style="73" customWidth="1"/>
    <col min="8465" max="8465" width="3.75" style="73" customWidth="1"/>
    <col min="8466" max="8466" width="9.375" style="73" customWidth="1"/>
    <col min="8467" max="8704" width="9" style="73"/>
    <col min="8705" max="8705" width="5.125" style="73" customWidth="1"/>
    <col min="8706" max="8706" width="5.25" style="73" customWidth="1"/>
    <col min="8707" max="8707" width="7.625" style="73" customWidth="1"/>
    <col min="8708" max="8708" width="1.5" style="73" customWidth="1"/>
    <col min="8709" max="8709" width="1.625" style="73" customWidth="1"/>
    <col min="8710" max="8710" width="2.875" style="73" customWidth="1"/>
    <col min="8711" max="8711" width="13.875" style="73" customWidth="1"/>
    <col min="8712" max="8712" width="3.375" style="73" customWidth="1"/>
    <col min="8713" max="8713" width="4.5" style="73" customWidth="1"/>
    <col min="8714" max="8714" width="19" style="73" customWidth="1"/>
    <col min="8715" max="8715" width="5.125" style="73" customWidth="1"/>
    <col min="8716" max="8717" width="4.875" style="73" customWidth="1"/>
    <col min="8718" max="8718" width="9.125" style="73" customWidth="1"/>
    <col min="8719" max="8719" width="9" style="73"/>
    <col min="8720" max="8720" width="14.375" style="73" customWidth="1"/>
    <col min="8721" max="8721" width="3.75" style="73" customWidth="1"/>
    <col min="8722" max="8722" width="9.375" style="73" customWidth="1"/>
    <col min="8723" max="8960" width="9" style="73"/>
    <col min="8961" max="8961" width="5.125" style="73" customWidth="1"/>
    <col min="8962" max="8962" width="5.25" style="73" customWidth="1"/>
    <col min="8963" max="8963" width="7.625" style="73" customWidth="1"/>
    <col min="8964" max="8964" width="1.5" style="73" customWidth="1"/>
    <col min="8965" max="8965" width="1.625" style="73" customWidth="1"/>
    <col min="8966" max="8966" width="2.875" style="73" customWidth="1"/>
    <col min="8967" max="8967" width="13.875" style="73" customWidth="1"/>
    <col min="8968" max="8968" width="3.375" style="73" customWidth="1"/>
    <col min="8969" max="8969" width="4.5" style="73" customWidth="1"/>
    <col min="8970" max="8970" width="19" style="73" customWidth="1"/>
    <col min="8971" max="8971" width="5.125" style="73" customWidth="1"/>
    <col min="8972" max="8973" width="4.875" style="73" customWidth="1"/>
    <col min="8974" max="8974" width="9.125" style="73" customWidth="1"/>
    <col min="8975" max="8975" width="9" style="73"/>
    <col min="8976" max="8976" width="14.375" style="73" customWidth="1"/>
    <col min="8977" max="8977" width="3.75" style="73" customWidth="1"/>
    <col min="8978" max="8978" width="9.375" style="73" customWidth="1"/>
    <col min="8979" max="9216" width="9" style="73"/>
    <col min="9217" max="9217" width="5.125" style="73" customWidth="1"/>
    <col min="9218" max="9218" width="5.25" style="73" customWidth="1"/>
    <col min="9219" max="9219" width="7.625" style="73" customWidth="1"/>
    <col min="9220" max="9220" width="1.5" style="73" customWidth="1"/>
    <col min="9221" max="9221" width="1.625" style="73" customWidth="1"/>
    <col min="9222" max="9222" width="2.875" style="73" customWidth="1"/>
    <col min="9223" max="9223" width="13.875" style="73" customWidth="1"/>
    <col min="9224" max="9224" width="3.375" style="73" customWidth="1"/>
    <col min="9225" max="9225" width="4.5" style="73" customWidth="1"/>
    <col min="9226" max="9226" width="19" style="73" customWidth="1"/>
    <col min="9227" max="9227" width="5.125" style="73" customWidth="1"/>
    <col min="9228" max="9229" width="4.875" style="73" customWidth="1"/>
    <col min="9230" max="9230" width="9.125" style="73" customWidth="1"/>
    <col min="9231" max="9231" width="9" style="73"/>
    <col min="9232" max="9232" width="14.375" style="73" customWidth="1"/>
    <col min="9233" max="9233" width="3.75" style="73" customWidth="1"/>
    <col min="9234" max="9234" width="9.375" style="73" customWidth="1"/>
    <col min="9235" max="9472" width="9" style="73"/>
    <col min="9473" max="9473" width="5.125" style="73" customWidth="1"/>
    <col min="9474" max="9474" width="5.25" style="73" customWidth="1"/>
    <col min="9475" max="9475" width="7.625" style="73" customWidth="1"/>
    <col min="9476" max="9476" width="1.5" style="73" customWidth="1"/>
    <col min="9477" max="9477" width="1.625" style="73" customWidth="1"/>
    <col min="9478" max="9478" width="2.875" style="73" customWidth="1"/>
    <col min="9479" max="9479" width="13.875" style="73" customWidth="1"/>
    <col min="9480" max="9480" width="3.375" style="73" customWidth="1"/>
    <col min="9481" max="9481" width="4.5" style="73" customWidth="1"/>
    <col min="9482" max="9482" width="19" style="73" customWidth="1"/>
    <col min="9483" max="9483" width="5.125" style="73" customWidth="1"/>
    <col min="9484" max="9485" width="4.875" style="73" customWidth="1"/>
    <col min="9486" max="9486" width="9.125" style="73" customWidth="1"/>
    <col min="9487" max="9487" width="9" style="73"/>
    <col min="9488" max="9488" width="14.375" style="73" customWidth="1"/>
    <col min="9489" max="9489" width="3.75" style="73" customWidth="1"/>
    <col min="9490" max="9490" width="9.375" style="73" customWidth="1"/>
    <col min="9491" max="9728" width="9" style="73"/>
    <col min="9729" max="9729" width="5.125" style="73" customWidth="1"/>
    <col min="9730" max="9730" width="5.25" style="73" customWidth="1"/>
    <col min="9731" max="9731" width="7.625" style="73" customWidth="1"/>
    <col min="9732" max="9732" width="1.5" style="73" customWidth="1"/>
    <col min="9733" max="9733" width="1.625" style="73" customWidth="1"/>
    <col min="9734" max="9734" width="2.875" style="73" customWidth="1"/>
    <col min="9735" max="9735" width="13.875" style="73" customWidth="1"/>
    <col min="9736" max="9736" width="3.375" style="73" customWidth="1"/>
    <col min="9737" max="9737" width="4.5" style="73" customWidth="1"/>
    <col min="9738" max="9738" width="19" style="73" customWidth="1"/>
    <col min="9739" max="9739" width="5.125" style="73" customWidth="1"/>
    <col min="9740" max="9741" width="4.875" style="73" customWidth="1"/>
    <col min="9742" max="9742" width="9.125" style="73" customWidth="1"/>
    <col min="9743" max="9743" width="9" style="73"/>
    <col min="9744" max="9744" width="14.375" style="73" customWidth="1"/>
    <col min="9745" max="9745" width="3.75" style="73" customWidth="1"/>
    <col min="9746" max="9746" width="9.375" style="73" customWidth="1"/>
    <col min="9747" max="9984" width="9" style="73"/>
    <col min="9985" max="9985" width="5.125" style="73" customWidth="1"/>
    <col min="9986" max="9986" width="5.25" style="73" customWidth="1"/>
    <col min="9987" max="9987" width="7.625" style="73" customWidth="1"/>
    <col min="9988" max="9988" width="1.5" style="73" customWidth="1"/>
    <col min="9989" max="9989" width="1.625" style="73" customWidth="1"/>
    <col min="9990" max="9990" width="2.875" style="73" customWidth="1"/>
    <col min="9991" max="9991" width="13.875" style="73" customWidth="1"/>
    <col min="9992" max="9992" width="3.375" style="73" customWidth="1"/>
    <col min="9993" max="9993" width="4.5" style="73" customWidth="1"/>
    <col min="9994" max="9994" width="19" style="73" customWidth="1"/>
    <col min="9995" max="9995" width="5.125" style="73" customWidth="1"/>
    <col min="9996" max="9997" width="4.875" style="73" customWidth="1"/>
    <col min="9998" max="9998" width="9.125" style="73" customWidth="1"/>
    <col min="9999" max="9999" width="9" style="73"/>
    <col min="10000" max="10000" width="14.375" style="73" customWidth="1"/>
    <col min="10001" max="10001" width="3.75" style="73" customWidth="1"/>
    <col min="10002" max="10002" width="9.375" style="73" customWidth="1"/>
    <col min="10003" max="10240" width="9" style="73"/>
    <col min="10241" max="10241" width="5.125" style="73" customWidth="1"/>
    <col min="10242" max="10242" width="5.25" style="73" customWidth="1"/>
    <col min="10243" max="10243" width="7.625" style="73" customWidth="1"/>
    <col min="10244" max="10244" width="1.5" style="73" customWidth="1"/>
    <col min="10245" max="10245" width="1.625" style="73" customWidth="1"/>
    <col min="10246" max="10246" width="2.875" style="73" customWidth="1"/>
    <col min="10247" max="10247" width="13.875" style="73" customWidth="1"/>
    <col min="10248" max="10248" width="3.375" style="73" customWidth="1"/>
    <col min="10249" max="10249" width="4.5" style="73" customWidth="1"/>
    <col min="10250" max="10250" width="19" style="73" customWidth="1"/>
    <col min="10251" max="10251" width="5.125" style="73" customWidth="1"/>
    <col min="10252" max="10253" width="4.875" style="73" customWidth="1"/>
    <col min="10254" max="10254" width="9.125" style="73" customWidth="1"/>
    <col min="10255" max="10255" width="9" style="73"/>
    <col min="10256" max="10256" width="14.375" style="73" customWidth="1"/>
    <col min="10257" max="10257" width="3.75" style="73" customWidth="1"/>
    <col min="10258" max="10258" width="9.375" style="73" customWidth="1"/>
    <col min="10259" max="10496" width="9" style="73"/>
    <col min="10497" max="10497" width="5.125" style="73" customWidth="1"/>
    <col min="10498" max="10498" width="5.25" style="73" customWidth="1"/>
    <col min="10499" max="10499" width="7.625" style="73" customWidth="1"/>
    <col min="10500" max="10500" width="1.5" style="73" customWidth="1"/>
    <col min="10501" max="10501" width="1.625" style="73" customWidth="1"/>
    <col min="10502" max="10502" width="2.875" style="73" customWidth="1"/>
    <col min="10503" max="10503" width="13.875" style="73" customWidth="1"/>
    <col min="10504" max="10504" width="3.375" style="73" customWidth="1"/>
    <col min="10505" max="10505" width="4.5" style="73" customWidth="1"/>
    <col min="10506" max="10506" width="19" style="73" customWidth="1"/>
    <col min="10507" max="10507" width="5.125" style="73" customWidth="1"/>
    <col min="10508" max="10509" width="4.875" style="73" customWidth="1"/>
    <col min="10510" max="10510" width="9.125" style="73" customWidth="1"/>
    <col min="10511" max="10511" width="9" style="73"/>
    <col min="10512" max="10512" width="14.375" style="73" customWidth="1"/>
    <col min="10513" max="10513" width="3.75" style="73" customWidth="1"/>
    <col min="10514" max="10514" width="9.375" style="73" customWidth="1"/>
    <col min="10515" max="10752" width="9" style="73"/>
    <col min="10753" max="10753" width="5.125" style="73" customWidth="1"/>
    <col min="10754" max="10754" width="5.25" style="73" customWidth="1"/>
    <col min="10755" max="10755" width="7.625" style="73" customWidth="1"/>
    <col min="10756" max="10756" width="1.5" style="73" customWidth="1"/>
    <col min="10757" max="10757" width="1.625" style="73" customWidth="1"/>
    <col min="10758" max="10758" width="2.875" style="73" customWidth="1"/>
    <col min="10759" max="10759" width="13.875" style="73" customWidth="1"/>
    <col min="10760" max="10760" width="3.375" style="73" customWidth="1"/>
    <col min="10761" max="10761" width="4.5" style="73" customWidth="1"/>
    <col min="10762" max="10762" width="19" style="73" customWidth="1"/>
    <col min="10763" max="10763" width="5.125" style="73" customWidth="1"/>
    <col min="10764" max="10765" width="4.875" style="73" customWidth="1"/>
    <col min="10766" max="10766" width="9.125" style="73" customWidth="1"/>
    <col min="10767" max="10767" width="9" style="73"/>
    <col min="10768" max="10768" width="14.375" style="73" customWidth="1"/>
    <col min="10769" max="10769" width="3.75" style="73" customWidth="1"/>
    <col min="10770" max="10770" width="9.375" style="73" customWidth="1"/>
    <col min="10771" max="11008" width="9" style="73"/>
    <col min="11009" max="11009" width="5.125" style="73" customWidth="1"/>
    <col min="11010" max="11010" width="5.25" style="73" customWidth="1"/>
    <col min="11011" max="11011" width="7.625" style="73" customWidth="1"/>
    <col min="11012" max="11012" width="1.5" style="73" customWidth="1"/>
    <col min="11013" max="11013" width="1.625" style="73" customWidth="1"/>
    <col min="11014" max="11014" width="2.875" style="73" customWidth="1"/>
    <col min="11015" max="11015" width="13.875" style="73" customWidth="1"/>
    <col min="11016" max="11016" width="3.375" style="73" customWidth="1"/>
    <col min="11017" max="11017" width="4.5" style="73" customWidth="1"/>
    <col min="11018" max="11018" width="19" style="73" customWidth="1"/>
    <col min="11019" max="11019" width="5.125" style="73" customWidth="1"/>
    <col min="11020" max="11021" width="4.875" style="73" customWidth="1"/>
    <col min="11022" max="11022" width="9.125" style="73" customWidth="1"/>
    <col min="11023" max="11023" width="9" style="73"/>
    <col min="11024" max="11024" width="14.375" style="73" customWidth="1"/>
    <col min="11025" max="11025" width="3.75" style="73" customWidth="1"/>
    <col min="11026" max="11026" width="9.375" style="73" customWidth="1"/>
    <col min="11027" max="11264" width="9" style="73"/>
    <col min="11265" max="11265" width="5.125" style="73" customWidth="1"/>
    <col min="11266" max="11266" width="5.25" style="73" customWidth="1"/>
    <col min="11267" max="11267" width="7.625" style="73" customWidth="1"/>
    <col min="11268" max="11268" width="1.5" style="73" customWidth="1"/>
    <col min="11269" max="11269" width="1.625" style="73" customWidth="1"/>
    <col min="11270" max="11270" width="2.875" style="73" customWidth="1"/>
    <col min="11271" max="11271" width="13.875" style="73" customWidth="1"/>
    <col min="11272" max="11272" width="3.375" style="73" customWidth="1"/>
    <col min="11273" max="11273" width="4.5" style="73" customWidth="1"/>
    <col min="11274" max="11274" width="19" style="73" customWidth="1"/>
    <col min="11275" max="11275" width="5.125" style="73" customWidth="1"/>
    <col min="11276" max="11277" width="4.875" style="73" customWidth="1"/>
    <col min="11278" max="11278" width="9.125" style="73" customWidth="1"/>
    <col min="11279" max="11279" width="9" style="73"/>
    <col min="11280" max="11280" width="14.375" style="73" customWidth="1"/>
    <col min="11281" max="11281" width="3.75" style="73" customWidth="1"/>
    <col min="11282" max="11282" width="9.375" style="73" customWidth="1"/>
    <col min="11283" max="11520" width="9" style="73"/>
    <col min="11521" max="11521" width="5.125" style="73" customWidth="1"/>
    <col min="11522" max="11522" width="5.25" style="73" customWidth="1"/>
    <col min="11523" max="11523" width="7.625" style="73" customWidth="1"/>
    <col min="11524" max="11524" width="1.5" style="73" customWidth="1"/>
    <col min="11525" max="11525" width="1.625" style="73" customWidth="1"/>
    <col min="11526" max="11526" width="2.875" style="73" customWidth="1"/>
    <col min="11527" max="11527" width="13.875" style="73" customWidth="1"/>
    <col min="11528" max="11528" width="3.375" style="73" customWidth="1"/>
    <col min="11529" max="11529" width="4.5" style="73" customWidth="1"/>
    <col min="11530" max="11530" width="19" style="73" customWidth="1"/>
    <col min="11531" max="11531" width="5.125" style="73" customWidth="1"/>
    <col min="11532" max="11533" width="4.875" style="73" customWidth="1"/>
    <col min="11534" max="11534" width="9.125" style="73" customWidth="1"/>
    <col min="11535" max="11535" width="9" style="73"/>
    <col min="11536" max="11536" width="14.375" style="73" customWidth="1"/>
    <col min="11537" max="11537" width="3.75" style="73" customWidth="1"/>
    <col min="11538" max="11538" width="9.375" style="73" customWidth="1"/>
    <col min="11539" max="11776" width="9" style="73"/>
    <col min="11777" max="11777" width="5.125" style="73" customWidth="1"/>
    <col min="11778" max="11778" width="5.25" style="73" customWidth="1"/>
    <col min="11779" max="11779" width="7.625" style="73" customWidth="1"/>
    <col min="11780" max="11780" width="1.5" style="73" customWidth="1"/>
    <col min="11781" max="11781" width="1.625" style="73" customWidth="1"/>
    <col min="11782" max="11782" width="2.875" style="73" customWidth="1"/>
    <col min="11783" max="11783" width="13.875" style="73" customWidth="1"/>
    <col min="11784" max="11784" width="3.375" style="73" customWidth="1"/>
    <col min="11785" max="11785" width="4.5" style="73" customWidth="1"/>
    <col min="11786" max="11786" width="19" style="73" customWidth="1"/>
    <col min="11787" max="11787" width="5.125" style="73" customWidth="1"/>
    <col min="11788" max="11789" width="4.875" style="73" customWidth="1"/>
    <col min="11790" max="11790" width="9.125" style="73" customWidth="1"/>
    <col min="11791" max="11791" width="9" style="73"/>
    <col min="11792" max="11792" width="14.375" style="73" customWidth="1"/>
    <col min="11793" max="11793" width="3.75" style="73" customWidth="1"/>
    <col min="11794" max="11794" width="9.375" style="73" customWidth="1"/>
    <col min="11795" max="12032" width="9" style="73"/>
    <col min="12033" max="12033" width="5.125" style="73" customWidth="1"/>
    <col min="12034" max="12034" width="5.25" style="73" customWidth="1"/>
    <col min="12035" max="12035" width="7.625" style="73" customWidth="1"/>
    <col min="12036" max="12036" width="1.5" style="73" customWidth="1"/>
    <col min="12037" max="12037" width="1.625" style="73" customWidth="1"/>
    <col min="12038" max="12038" width="2.875" style="73" customWidth="1"/>
    <col min="12039" max="12039" width="13.875" style="73" customWidth="1"/>
    <col min="12040" max="12040" width="3.375" style="73" customWidth="1"/>
    <col min="12041" max="12041" width="4.5" style="73" customWidth="1"/>
    <col min="12042" max="12042" width="19" style="73" customWidth="1"/>
    <col min="12043" max="12043" width="5.125" style="73" customWidth="1"/>
    <col min="12044" max="12045" width="4.875" style="73" customWidth="1"/>
    <col min="12046" max="12046" width="9.125" style="73" customWidth="1"/>
    <col min="12047" max="12047" width="9" style="73"/>
    <col min="12048" max="12048" width="14.375" style="73" customWidth="1"/>
    <col min="12049" max="12049" width="3.75" style="73" customWidth="1"/>
    <col min="12050" max="12050" width="9.375" style="73" customWidth="1"/>
    <col min="12051" max="12288" width="9" style="73"/>
    <col min="12289" max="12289" width="5.125" style="73" customWidth="1"/>
    <col min="12290" max="12290" width="5.25" style="73" customWidth="1"/>
    <col min="12291" max="12291" width="7.625" style="73" customWidth="1"/>
    <col min="12292" max="12292" width="1.5" style="73" customWidth="1"/>
    <col min="12293" max="12293" width="1.625" style="73" customWidth="1"/>
    <col min="12294" max="12294" width="2.875" style="73" customWidth="1"/>
    <col min="12295" max="12295" width="13.875" style="73" customWidth="1"/>
    <col min="12296" max="12296" width="3.375" style="73" customWidth="1"/>
    <col min="12297" max="12297" width="4.5" style="73" customWidth="1"/>
    <col min="12298" max="12298" width="19" style="73" customWidth="1"/>
    <col min="12299" max="12299" width="5.125" style="73" customWidth="1"/>
    <col min="12300" max="12301" width="4.875" style="73" customWidth="1"/>
    <col min="12302" max="12302" width="9.125" style="73" customWidth="1"/>
    <col min="12303" max="12303" width="9" style="73"/>
    <col min="12304" max="12304" width="14.375" style="73" customWidth="1"/>
    <col min="12305" max="12305" width="3.75" style="73" customWidth="1"/>
    <col min="12306" max="12306" width="9.375" style="73" customWidth="1"/>
    <col min="12307" max="12544" width="9" style="73"/>
    <col min="12545" max="12545" width="5.125" style="73" customWidth="1"/>
    <col min="12546" max="12546" width="5.25" style="73" customWidth="1"/>
    <col min="12547" max="12547" width="7.625" style="73" customWidth="1"/>
    <col min="12548" max="12548" width="1.5" style="73" customWidth="1"/>
    <col min="12549" max="12549" width="1.625" style="73" customWidth="1"/>
    <col min="12550" max="12550" width="2.875" style="73" customWidth="1"/>
    <col min="12551" max="12551" width="13.875" style="73" customWidth="1"/>
    <col min="12552" max="12552" width="3.375" style="73" customWidth="1"/>
    <col min="12553" max="12553" width="4.5" style="73" customWidth="1"/>
    <col min="12554" max="12554" width="19" style="73" customWidth="1"/>
    <col min="12555" max="12555" width="5.125" style="73" customWidth="1"/>
    <col min="12556" max="12557" width="4.875" style="73" customWidth="1"/>
    <col min="12558" max="12558" width="9.125" style="73" customWidth="1"/>
    <col min="12559" max="12559" width="9" style="73"/>
    <col min="12560" max="12560" width="14.375" style="73" customWidth="1"/>
    <col min="12561" max="12561" width="3.75" style="73" customWidth="1"/>
    <col min="12562" max="12562" width="9.375" style="73" customWidth="1"/>
    <col min="12563" max="12800" width="9" style="73"/>
    <col min="12801" max="12801" width="5.125" style="73" customWidth="1"/>
    <col min="12802" max="12802" width="5.25" style="73" customWidth="1"/>
    <col min="12803" max="12803" width="7.625" style="73" customWidth="1"/>
    <col min="12804" max="12804" width="1.5" style="73" customWidth="1"/>
    <col min="12805" max="12805" width="1.625" style="73" customWidth="1"/>
    <col min="12806" max="12806" width="2.875" style="73" customWidth="1"/>
    <col min="12807" max="12807" width="13.875" style="73" customWidth="1"/>
    <col min="12808" max="12808" width="3.375" style="73" customWidth="1"/>
    <col min="12809" max="12809" width="4.5" style="73" customWidth="1"/>
    <col min="12810" max="12810" width="19" style="73" customWidth="1"/>
    <col min="12811" max="12811" width="5.125" style="73" customWidth="1"/>
    <col min="12812" max="12813" width="4.875" style="73" customWidth="1"/>
    <col min="12814" max="12814" width="9.125" style="73" customWidth="1"/>
    <col min="12815" max="12815" width="9" style="73"/>
    <col min="12816" max="12816" width="14.375" style="73" customWidth="1"/>
    <col min="12817" max="12817" width="3.75" style="73" customWidth="1"/>
    <col min="12818" max="12818" width="9.375" style="73" customWidth="1"/>
    <col min="12819" max="13056" width="9" style="73"/>
    <col min="13057" max="13057" width="5.125" style="73" customWidth="1"/>
    <col min="13058" max="13058" width="5.25" style="73" customWidth="1"/>
    <col min="13059" max="13059" width="7.625" style="73" customWidth="1"/>
    <col min="13060" max="13060" width="1.5" style="73" customWidth="1"/>
    <col min="13061" max="13061" width="1.625" style="73" customWidth="1"/>
    <col min="13062" max="13062" width="2.875" style="73" customWidth="1"/>
    <col min="13063" max="13063" width="13.875" style="73" customWidth="1"/>
    <col min="13064" max="13064" width="3.375" style="73" customWidth="1"/>
    <col min="13065" max="13065" width="4.5" style="73" customWidth="1"/>
    <col min="13066" max="13066" width="19" style="73" customWidth="1"/>
    <col min="13067" max="13067" width="5.125" style="73" customWidth="1"/>
    <col min="13068" max="13069" width="4.875" style="73" customWidth="1"/>
    <col min="13070" max="13070" width="9.125" style="73" customWidth="1"/>
    <col min="13071" max="13071" width="9" style="73"/>
    <col min="13072" max="13072" width="14.375" style="73" customWidth="1"/>
    <col min="13073" max="13073" width="3.75" style="73" customWidth="1"/>
    <col min="13074" max="13074" width="9.375" style="73" customWidth="1"/>
    <col min="13075" max="13312" width="9" style="73"/>
    <col min="13313" max="13313" width="5.125" style="73" customWidth="1"/>
    <col min="13314" max="13314" width="5.25" style="73" customWidth="1"/>
    <col min="13315" max="13315" width="7.625" style="73" customWidth="1"/>
    <col min="13316" max="13316" width="1.5" style="73" customWidth="1"/>
    <col min="13317" max="13317" width="1.625" style="73" customWidth="1"/>
    <col min="13318" max="13318" width="2.875" style="73" customWidth="1"/>
    <col min="13319" max="13319" width="13.875" style="73" customWidth="1"/>
    <col min="13320" max="13320" width="3.375" style="73" customWidth="1"/>
    <col min="13321" max="13321" width="4.5" style="73" customWidth="1"/>
    <col min="13322" max="13322" width="19" style="73" customWidth="1"/>
    <col min="13323" max="13323" width="5.125" style="73" customWidth="1"/>
    <col min="13324" max="13325" width="4.875" style="73" customWidth="1"/>
    <col min="13326" max="13326" width="9.125" style="73" customWidth="1"/>
    <col min="13327" max="13327" width="9" style="73"/>
    <col min="13328" max="13328" width="14.375" style="73" customWidth="1"/>
    <col min="13329" max="13329" width="3.75" style="73" customWidth="1"/>
    <col min="13330" max="13330" width="9.375" style="73" customWidth="1"/>
    <col min="13331" max="13568" width="9" style="73"/>
    <col min="13569" max="13569" width="5.125" style="73" customWidth="1"/>
    <col min="13570" max="13570" width="5.25" style="73" customWidth="1"/>
    <col min="13571" max="13571" width="7.625" style="73" customWidth="1"/>
    <col min="13572" max="13572" width="1.5" style="73" customWidth="1"/>
    <col min="13573" max="13573" width="1.625" style="73" customWidth="1"/>
    <col min="13574" max="13574" width="2.875" style="73" customWidth="1"/>
    <col min="13575" max="13575" width="13.875" style="73" customWidth="1"/>
    <col min="13576" max="13576" width="3.375" style="73" customWidth="1"/>
    <col min="13577" max="13577" width="4.5" style="73" customWidth="1"/>
    <col min="13578" max="13578" width="19" style="73" customWidth="1"/>
    <col min="13579" max="13579" width="5.125" style="73" customWidth="1"/>
    <col min="13580" max="13581" width="4.875" style="73" customWidth="1"/>
    <col min="13582" max="13582" width="9.125" style="73" customWidth="1"/>
    <col min="13583" max="13583" width="9" style="73"/>
    <col min="13584" max="13584" width="14.375" style="73" customWidth="1"/>
    <col min="13585" max="13585" width="3.75" style="73" customWidth="1"/>
    <col min="13586" max="13586" width="9.375" style="73" customWidth="1"/>
    <col min="13587" max="13824" width="9" style="73"/>
    <col min="13825" max="13825" width="5.125" style="73" customWidth="1"/>
    <col min="13826" max="13826" width="5.25" style="73" customWidth="1"/>
    <col min="13827" max="13827" width="7.625" style="73" customWidth="1"/>
    <col min="13828" max="13828" width="1.5" style="73" customWidth="1"/>
    <col min="13829" max="13829" width="1.625" style="73" customWidth="1"/>
    <col min="13830" max="13830" width="2.875" style="73" customWidth="1"/>
    <col min="13831" max="13831" width="13.875" style="73" customWidth="1"/>
    <col min="13832" max="13832" width="3.375" style="73" customWidth="1"/>
    <col min="13833" max="13833" width="4.5" style="73" customWidth="1"/>
    <col min="13834" max="13834" width="19" style="73" customWidth="1"/>
    <col min="13835" max="13835" width="5.125" style="73" customWidth="1"/>
    <col min="13836" max="13837" width="4.875" style="73" customWidth="1"/>
    <col min="13838" max="13838" width="9.125" style="73" customWidth="1"/>
    <col min="13839" max="13839" width="9" style="73"/>
    <col min="13840" max="13840" width="14.375" style="73" customWidth="1"/>
    <col min="13841" max="13841" width="3.75" style="73" customWidth="1"/>
    <col min="13842" max="13842" width="9.375" style="73" customWidth="1"/>
    <col min="13843" max="14080" width="9" style="73"/>
    <col min="14081" max="14081" width="5.125" style="73" customWidth="1"/>
    <col min="14082" max="14082" width="5.25" style="73" customWidth="1"/>
    <col min="14083" max="14083" width="7.625" style="73" customWidth="1"/>
    <col min="14084" max="14084" width="1.5" style="73" customWidth="1"/>
    <col min="14085" max="14085" width="1.625" style="73" customWidth="1"/>
    <col min="14086" max="14086" width="2.875" style="73" customWidth="1"/>
    <col min="14087" max="14087" width="13.875" style="73" customWidth="1"/>
    <col min="14088" max="14088" width="3.375" style="73" customWidth="1"/>
    <col min="14089" max="14089" width="4.5" style="73" customWidth="1"/>
    <col min="14090" max="14090" width="19" style="73" customWidth="1"/>
    <col min="14091" max="14091" width="5.125" style="73" customWidth="1"/>
    <col min="14092" max="14093" width="4.875" style="73" customWidth="1"/>
    <col min="14094" max="14094" width="9.125" style="73" customWidth="1"/>
    <col min="14095" max="14095" width="9" style="73"/>
    <col min="14096" max="14096" width="14.375" style="73" customWidth="1"/>
    <col min="14097" max="14097" width="3.75" style="73" customWidth="1"/>
    <col min="14098" max="14098" width="9.375" style="73" customWidth="1"/>
    <col min="14099" max="14336" width="9" style="73"/>
    <col min="14337" max="14337" width="5.125" style="73" customWidth="1"/>
    <col min="14338" max="14338" width="5.25" style="73" customWidth="1"/>
    <col min="14339" max="14339" width="7.625" style="73" customWidth="1"/>
    <col min="14340" max="14340" width="1.5" style="73" customWidth="1"/>
    <col min="14341" max="14341" width="1.625" style="73" customWidth="1"/>
    <col min="14342" max="14342" width="2.875" style="73" customWidth="1"/>
    <col min="14343" max="14343" width="13.875" style="73" customWidth="1"/>
    <col min="14344" max="14344" width="3.375" style="73" customWidth="1"/>
    <col min="14345" max="14345" width="4.5" style="73" customWidth="1"/>
    <col min="14346" max="14346" width="19" style="73" customWidth="1"/>
    <col min="14347" max="14347" width="5.125" style="73" customWidth="1"/>
    <col min="14348" max="14349" width="4.875" style="73" customWidth="1"/>
    <col min="14350" max="14350" width="9.125" style="73" customWidth="1"/>
    <col min="14351" max="14351" width="9" style="73"/>
    <col min="14352" max="14352" width="14.375" style="73" customWidth="1"/>
    <col min="14353" max="14353" width="3.75" style="73" customWidth="1"/>
    <col min="14354" max="14354" width="9.375" style="73" customWidth="1"/>
    <col min="14355" max="14592" width="9" style="73"/>
    <col min="14593" max="14593" width="5.125" style="73" customWidth="1"/>
    <col min="14594" max="14594" width="5.25" style="73" customWidth="1"/>
    <col min="14595" max="14595" width="7.625" style="73" customWidth="1"/>
    <col min="14596" max="14596" width="1.5" style="73" customWidth="1"/>
    <col min="14597" max="14597" width="1.625" style="73" customWidth="1"/>
    <col min="14598" max="14598" width="2.875" style="73" customWidth="1"/>
    <col min="14599" max="14599" width="13.875" style="73" customWidth="1"/>
    <col min="14600" max="14600" width="3.375" style="73" customWidth="1"/>
    <col min="14601" max="14601" width="4.5" style="73" customWidth="1"/>
    <col min="14602" max="14602" width="19" style="73" customWidth="1"/>
    <col min="14603" max="14603" width="5.125" style="73" customWidth="1"/>
    <col min="14604" max="14605" width="4.875" style="73" customWidth="1"/>
    <col min="14606" max="14606" width="9.125" style="73" customWidth="1"/>
    <col min="14607" max="14607" width="9" style="73"/>
    <col min="14608" max="14608" width="14.375" style="73" customWidth="1"/>
    <col min="14609" max="14609" width="3.75" style="73" customWidth="1"/>
    <col min="14610" max="14610" width="9.375" style="73" customWidth="1"/>
    <col min="14611" max="14848" width="9" style="73"/>
    <col min="14849" max="14849" width="5.125" style="73" customWidth="1"/>
    <col min="14850" max="14850" width="5.25" style="73" customWidth="1"/>
    <col min="14851" max="14851" width="7.625" style="73" customWidth="1"/>
    <col min="14852" max="14852" width="1.5" style="73" customWidth="1"/>
    <col min="14853" max="14853" width="1.625" style="73" customWidth="1"/>
    <col min="14854" max="14854" width="2.875" style="73" customWidth="1"/>
    <col min="14855" max="14855" width="13.875" style="73" customWidth="1"/>
    <col min="14856" max="14856" width="3.375" style="73" customWidth="1"/>
    <col min="14857" max="14857" width="4.5" style="73" customWidth="1"/>
    <col min="14858" max="14858" width="19" style="73" customWidth="1"/>
    <col min="14859" max="14859" width="5.125" style="73" customWidth="1"/>
    <col min="14860" max="14861" width="4.875" style="73" customWidth="1"/>
    <col min="14862" max="14862" width="9.125" style="73" customWidth="1"/>
    <col min="14863" max="14863" width="9" style="73"/>
    <col min="14864" max="14864" width="14.375" style="73" customWidth="1"/>
    <col min="14865" max="14865" width="3.75" style="73" customWidth="1"/>
    <col min="14866" max="14866" width="9.375" style="73" customWidth="1"/>
    <col min="14867" max="15104" width="9" style="73"/>
    <col min="15105" max="15105" width="5.125" style="73" customWidth="1"/>
    <col min="15106" max="15106" width="5.25" style="73" customWidth="1"/>
    <col min="15107" max="15107" width="7.625" style="73" customWidth="1"/>
    <col min="15108" max="15108" width="1.5" style="73" customWidth="1"/>
    <col min="15109" max="15109" width="1.625" style="73" customWidth="1"/>
    <col min="15110" max="15110" width="2.875" style="73" customWidth="1"/>
    <col min="15111" max="15111" width="13.875" style="73" customWidth="1"/>
    <col min="15112" max="15112" width="3.375" style="73" customWidth="1"/>
    <col min="15113" max="15113" width="4.5" style="73" customWidth="1"/>
    <col min="15114" max="15114" width="19" style="73" customWidth="1"/>
    <col min="15115" max="15115" width="5.125" style="73" customWidth="1"/>
    <col min="15116" max="15117" width="4.875" style="73" customWidth="1"/>
    <col min="15118" max="15118" width="9.125" style="73" customWidth="1"/>
    <col min="15119" max="15119" width="9" style="73"/>
    <col min="15120" max="15120" width="14.375" style="73" customWidth="1"/>
    <col min="15121" max="15121" width="3.75" style="73" customWidth="1"/>
    <col min="15122" max="15122" width="9.375" style="73" customWidth="1"/>
    <col min="15123" max="15360" width="9" style="73"/>
    <col min="15361" max="15361" width="5.125" style="73" customWidth="1"/>
    <col min="15362" max="15362" width="5.25" style="73" customWidth="1"/>
    <col min="15363" max="15363" width="7.625" style="73" customWidth="1"/>
    <col min="15364" max="15364" width="1.5" style="73" customWidth="1"/>
    <col min="15365" max="15365" width="1.625" style="73" customWidth="1"/>
    <col min="15366" max="15366" width="2.875" style="73" customWidth="1"/>
    <col min="15367" max="15367" width="13.875" style="73" customWidth="1"/>
    <col min="15368" max="15368" width="3.375" style="73" customWidth="1"/>
    <col min="15369" max="15369" width="4.5" style="73" customWidth="1"/>
    <col min="15370" max="15370" width="19" style="73" customWidth="1"/>
    <col min="15371" max="15371" width="5.125" style="73" customWidth="1"/>
    <col min="15372" max="15373" width="4.875" style="73" customWidth="1"/>
    <col min="15374" max="15374" width="9.125" style="73" customWidth="1"/>
    <col min="15375" max="15375" width="9" style="73"/>
    <col min="15376" max="15376" width="14.375" style="73" customWidth="1"/>
    <col min="15377" max="15377" width="3.75" style="73" customWidth="1"/>
    <col min="15378" max="15378" width="9.375" style="73" customWidth="1"/>
    <col min="15379" max="15616" width="9" style="73"/>
    <col min="15617" max="15617" width="5.125" style="73" customWidth="1"/>
    <col min="15618" max="15618" width="5.25" style="73" customWidth="1"/>
    <col min="15619" max="15619" width="7.625" style="73" customWidth="1"/>
    <col min="15620" max="15620" width="1.5" style="73" customWidth="1"/>
    <col min="15621" max="15621" width="1.625" style="73" customWidth="1"/>
    <col min="15622" max="15622" width="2.875" style="73" customWidth="1"/>
    <col min="15623" max="15623" width="13.875" style="73" customWidth="1"/>
    <col min="15624" max="15624" width="3.375" style="73" customWidth="1"/>
    <col min="15625" max="15625" width="4.5" style="73" customWidth="1"/>
    <col min="15626" max="15626" width="19" style="73" customWidth="1"/>
    <col min="15627" max="15627" width="5.125" style="73" customWidth="1"/>
    <col min="15628" max="15629" width="4.875" style="73" customWidth="1"/>
    <col min="15630" max="15630" width="9.125" style="73" customWidth="1"/>
    <col min="15631" max="15631" width="9" style="73"/>
    <col min="15632" max="15632" width="14.375" style="73" customWidth="1"/>
    <col min="15633" max="15633" width="3.75" style="73" customWidth="1"/>
    <col min="15634" max="15634" width="9.375" style="73" customWidth="1"/>
    <col min="15635" max="15872" width="9" style="73"/>
    <col min="15873" max="15873" width="5.125" style="73" customWidth="1"/>
    <col min="15874" max="15874" width="5.25" style="73" customWidth="1"/>
    <col min="15875" max="15875" width="7.625" style="73" customWidth="1"/>
    <col min="15876" max="15876" width="1.5" style="73" customWidth="1"/>
    <col min="15877" max="15877" width="1.625" style="73" customWidth="1"/>
    <col min="15878" max="15878" width="2.875" style="73" customWidth="1"/>
    <col min="15879" max="15879" width="13.875" style="73" customWidth="1"/>
    <col min="15880" max="15880" width="3.375" style="73" customWidth="1"/>
    <col min="15881" max="15881" width="4.5" style="73" customWidth="1"/>
    <col min="15882" max="15882" width="19" style="73" customWidth="1"/>
    <col min="15883" max="15883" width="5.125" style="73" customWidth="1"/>
    <col min="15884" max="15885" width="4.875" style="73" customWidth="1"/>
    <col min="15886" max="15886" width="9.125" style="73" customWidth="1"/>
    <col min="15887" max="15887" width="9" style="73"/>
    <col min="15888" max="15888" width="14.375" style="73" customWidth="1"/>
    <col min="15889" max="15889" width="3.75" style="73" customWidth="1"/>
    <col min="15890" max="15890" width="9.375" style="73" customWidth="1"/>
    <col min="15891" max="16128" width="9" style="73"/>
    <col min="16129" max="16129" width="5.125" style="73" customWidth="1"/>
    <col min="16130" max="16130" width="5.25" style="73" customWidth="1"/>
    <col min="16131" max="16131" width="7.625" style="73" customWidth="1"/>
    <col min="16132" max="16132" width="1.5" style="73" customWidth="1"/>
    <col min="16133" max="16133" width="1.625" style="73" customWidth="1"/>
    <col min="16134" max="16134" width="2.875" style="73" customWidth="1"/>
    <col min="16135" max="16135" width="13.875" style="73" customWidth="1"/>
    <col min="16136" max="16136" width="3.375" style="73" customWidth="1"/>
    <col min="16137" max="16137" width="4.5" style="73" customWidth="1"/>
    <col min="16138" max="16138" width="19" style="73" customWidth="1"/>
    <col min="16139" max="16139" width="5.125" style="73" customWidth="1"/>
    <col min="16140" max="16141" width="4.875" style="73" customWidth="1"/>
    <col min="16142" max="16142" width="9.125" style="73" customWidth="1"/>
    <col min="16143" max="16143" width="9" style="73"/>
    <col min="16144" max="16144" width="14.375" style="73" customWidth="1"/>
    <col min="16145" max="16145" width="3.75" style="73" customWidth="1"/>
    <col min="16146" max="16146" width="9.375" style="73" customWidth="1"/>
    <col min="16147" max="16384" width="9" style="73"/>
  </cols>
  <sheetData>
    <row r="1" spans="1:18" ht="44.25" customHeight="1" x14ac:dyDescent="0.15">
      <c r="A1" s="98" t="s">
        <v>624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8" ht="45.75" customHeight="1" x14ac:dyDescent="0.15">
      <c r="A2" s="74" t="s">
        <v>625</v>
      </c>
      <c r="B2" s="99"/>
      <c r="C2" s="100"/>
      <c r="D2" s="100"/>
      <c r="E2" s="101" t="s">
        <v>626</v>
      </c>
      <c r="F2" s="102"/>
      <c r="G2" s="102"/>
      <c r="H2" s="103"/>
      <c r="I2" s="75" t="s">
        <v>627</v>
      </c>
      <c r="J2" s="76"/>
      <c r="K2" s="74" t="s">
        <v>628</v>
      </c>
      <c r="L2" s="100"/>
      <c r="M2" s="100"/>
      <c r="N2" s="100"/>
      <c r="O2" s="104" t="s">
        <v>629</v>
      </c>
      <c r="P2" s="104"/>
      <c r="Q2" s="104"/>
      <c r="R2" s="104"/>
    </row>
    <row r="3" spans="1:18" x14ac:dyDescent="0.15">
      <c r="A3" s="77"/>
      <c r="R3" s="78"/>
    </row>
    <row r="4" spans="1:18" ht="30" customHeight="1" x14ac:dyDescent="0.15">
      <c r="A4" s="77"/>
      <c r="C4" s="105" t="s">
        <v>630</v>
      </c>
      <c r="D4" s="106"/>
      <c r="E4" s="106"/>
      <c r="F4" s="107" t="s">
        <v>631</v>
      </c>
      <c r="G4" s="107"/>
      <c r="H4" s="107"/>
      <c r="R4" s="78"/>
    </row>
    <row r="5" spans="1:18" ht="3.75" customHeight="1" x14ac:dyDescent="0.15">
      <c r="A5" s="77"/>
      <c r="D5" s="79"/>
      <c r="F5" s="107"/>
      <c r="G5" s="107"/>
      <c r="H5" s="107"/>
      <c r="R5" s="78"/>
    </row>
    <row r="6" spans="1:18" ht="30" customHeight="1" x14ac:dyDescent="0.15">
      <c r="A6" s="77"/>
      <c r="R6" s="78"/>
    </row>
    <row r="7" spans="1:18" ht="23.25" customHeight="1" x14ac:dyDescent="0.15">
      <c r="A7" s="77"/>
      <c r="R7" s="78"/>
    </row>
    <row r="8" spans="1:18" ht="24.75" customHeight="1" x14ac:dyDescent="0.25">
      <c r="A8" s="77"/>
      <c r="C8" s="80"/>
      <c r="D8" s="81" t="s">
        <v>632</v>
      </c>
      <c r="E8" s="81"/>
      <c r="F8" s="81"/>
      <c r="G8" s="81"/>
      <c r="H8" s="81"/>
      <c r="I8" s="81"/>
      <c r="J8" s="81"/>
      <c r="K8" s="81"/>
      <c r="L8" s="81"/>
      <c r="M8" s="81"/>
      <c r="N8" s="108" t="s">
        <v>633</v>
      </c>
      <c r="O8" s="108"/>
      <c r="P8" s="108"/>
      <c r="Q8" s="82"/>
      <c r="R8" s="78"/>
    </row>
    <row r="9" spans="1:18" x14ac:dyDescent="0.15">
      <c r="A9" s="77"/>
      <c r="R9" s="78"/>
    </row>
    <row r="10" spans="1:18" ht="34.5" customHeight="1" x14ac:dyDescent="0.15">
      <c r="A10" s="77"/>
      <c r="D10" s="109" t="s">
        <v>634</v>
      </c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R10" s="78"/>
    </row>
    <row r="11" spans="1:18" x14ac:dyDescent="0.15">
      <c r="A11" s="77"/>
      <c r="R11" s="78"/>
    </row>
    <row r="12" spans="1:18" x14ac:dyDescent="0.15">
      <c r="A12" s="77"/>
      <c r="R12" s="78"/>
    </row>
    <row r="13" spans="1:18" ht="21.75" customHeight="1" x14ac:dyDescent="0.25">
      <c r="A13" s="77"/>
      <c r="D13" s="110" t="s">
        <v>635</v>
      </c>
      <c r="E13" s="110"/>
      <c r="F13" s="110"/>
      <c r="G13" s="110"/>
      <c r="H13" s="111" t="str">
        <f>NUMBERSTRING(I24,1) &amp;"원정"</f>
        <v>육천일십팔만원정</v>
      </c>
      <c r="I13" s="111"/>
      <c r="J13" s="111"/>
      <c r="K13" s="112">
        <f>+I24</f>
        <v>60180000</v>
      </c>
      <c r="L13" s="112"/>
      <c r="M13" s="112"/>
      <c r="N13" s="112"/>
      <c r="O13" s="83"/>
      <c r="P13" s="83"/>
      <c r="R13" s="78"/>
    </row>
    <row r="14" spans="1:18" ht="26.25" customHeight="1" x14ac:dyDescent="0.25">
      <c r="A14" s="77"/>
      <c r="D14" s="84"/>
      <c r="E14" s="84"/>
      <c r="F14" s="84"/>
      <c r="G14" s="84"/>
      <c r="H14" s="85"/>
      <c r="K14" s="86"/>
      <c r="L14" s="86"/>
      <c r="M14" s="86"/>
      <c r="N14" s="86"/>
      <c r="O14" s="86"/>
      <c r="P14" s="86"/>
      <c r="R14" s="78"/>
    </row>
    <row r="15" spans="1:18" ht="18" customHeight="1" x14ac:dyDescent="0.15">
      <c r="A15" s="77"/>
      <c r="R15" s="78"/>
    </row>
    <row r="16" spans="1:18" x14ac:dyDescent="0.15">
      <c r="A16" s="77"/>
      <c r="R16" s="78"/>
    </row>
    <row r="17" spans="1:18" x14ac:dyDescent="0.15">
      <c r="A17" s="77"/>
      <c r="E17" s="87"/>
      <c r="G17" s="113" t="s">
        <v>636</v>
      </c>
      <c r="H17" s="114"/>
      <c r="I17" s="115">
        <f>+원가계산!E31</f>
        <v>60180000</v>
      </c>
      <c r="J17" s="115"/>
      <c r="K17" s="115"/>
      <c r="L17" s="116" t="s">
        <v>637</v>
      </c>
      <c r="M17" s="88"/>
      <c r="N17" s="89"/>
      <c r="O17" s="89"/>
      <c r="P17" s="89"/>
      <c r="Q17" s="89"/>
      <c r="R17" s="78"/>
    </row>
    <row r="18" spans="1:18" ht="3" customHeight="1" x14ac:dyDescent="0.15">
      <c r="A18" s="77"/>
      <c r="E18" s="90"/>
      <c r="G18" s="113"/>
      <c r="H18" s="114"/>
      <c r="L18" s="116"/>
      <c r="M18" s="88"/>
      <c r="R18" s="78"/>
    </row>
    <row r="19" spans="1:18" ht="7.5" customHeight="1" x14ac:dyDescent="0.15">
      <c r="A19" s="77"/>
      <c r="C19" s="116" t="s">
        <v>638</v>
      </c>
      <c r="D19" s="91"/>
      <c r="E19" s="90"/>
      <c r="G19" s="113"/>
      <c r="H19" s="114"/>
      <c r="I19" s="117"/>
      <c r="J19" s="117"/>
      <c r="K19" s="117"/>
      <c r="L19" s="116"/>
      <c r="M19" s="88"/>
      <c r="N19" s="114"/>
      <c r="O19" s="114"/>
      <c r="P19" s="114"/>
      <c r="Q19" s="114"/>
      <c r="R19" s="78"/>
    </row>
    <row r="20" spans="1:18" ht="3.75" customHeight="1" x14ac:dyDescent="0.15">
      <c r="A20" s="77"/>
      <c r="C20" s="116"/>
      <c r="E20" s="90"/>
      <c r="G20" s="113"/>
      <c r="H20" s="114"/>
      <c r="I20" s="117"/>
      <c r="J20" s="117"/>
      <c r="K20" s="117"/>
      <c r="L20" s="116"/>
      <c r="M20" s="88"/>
      <c r="N20" s="114"/>
      <c r="O20" s="114"/>
      <c r="P20" s="114"/>
      <c r="Q20" s="114"/>
      <c r="R20" s="78"/>
    </row>
    <row r="21" spans="1:18" ht="3.75" customHeight="1" x14ac:dyDescent="0.15">
      <c r="A21" s="77"/>
      <c r="E21" s="90"/>
      <c r="G21" s="113"/>
      <c r="H21" s="114"/>
      <c r="L21" s="116"/>
      <c r="M21" s="88"/>
      <c r="R21" s="78"/>
    </row>
    <row r="22" spans="1:18" ht="18" customHeight="1" x14ac:dyDescent="0.15">
      <c r="A22" s="77"/>
      <c r="E22" s="90"/>
      <c r="G22" s="113" t="s">
        <v>639</v>
      </c>
      <c r="H22" s="113"/>
      <c r="I22" s="115"/>
      <c r="J22" s="115"/>
      <c r="K22" s="115"/>
      <c r="L22" s="92" t="s">
        <v>637</v>
      </c>
      <c r="N22" s="89"/>
      <c r="O22" s="89"/>
      <c r="P22" s="89"/>
      <c r="Q22" s="89"/>
      <c r="R22" s="78"/>
    </row>
    <row r="23" spans="1:18" x14ac:dyDescent="0.15">
      <c r="A23" s="77"/>
      <c r="E23" s="90"/>
      <c r="G23" s="93"/>
      <c r="H23" s="93"/>
      <c r="I23" s="94"/>
      <c r="J23" s="94"/>
      <c r="K23" s="94"/>
      <c r="L23" s="92"/>
      <c r="R23" s="78"/>
    </row>
    <row r="24" spans="1:18" ht="16.5" customHeight="1" x14ac:dyDescent="0.15">
      <c r="A24" s="77"/>
      <c r="E24" s="90"/>
      <c r="G24" s="116" t="s">
        <v>640</v>
      </c>
      <c r="H24" s="118"/>
      <c r="I24" s="115">
        <f>+I17+I22</f>
        <v>60180000</v>
      </c>
      <c r="J24" s="115"/>
      <c r="K24" s="115"/>
      <c r="L24" s="116" t="s">
        <v>641</v>
      </c>
      <c r="M24" s="88"/>
      <c r="N24" s="89"/>
      <c r="O24" s="89"/>
      <c r="P24" s="89"/>
      <c r="Q24" s="89"/>
      <c r="R24" s="78"/>
    </row>
    <row r="25" spans="1:18" ht="4.5" customHeight="1" x14ac:dyDescent="0.15">
      <c r="A25" s="77"/>
      <c r="E25" s="95"/>
      <c r="G25" s="116"/>
      <c r="H25" s="118"/>
      <c r="L25" s="116"/>
      <c r="M25" s="88"/>
      <c r="R25" s="78"/>
    </row>
    <row r="26" spans="1:18" x14ac:dyDescent="0.15">
      <c r="A26" s="77"/>
      <c r="R26" s="78"/>
    </row>
    <row r="27" spans="1:18" ht="11.25" customHeight="1" x14ac:dyDescent="0.15">
      <c r="A27" s="77"/>
      <c r="R27" s="78"/>
    </row>
    <row r="28" spans="1:18" ht="9.75" customHeight="1" x14ac:dyDescent="0.15">
      <c r="A28" s="96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7"/>
    </row>
  </sheetData>
  <mergeCells count="28">
    <mergeCell ref="N19:P20"/>
    <mergeCell ref="Q19:Q20"/>
    <mergeCell ref="G22:H22"/>
    <mergeCell ref="I22:K22"/>
    <mergeCell ref="G24:G25"/>
    <mergeCell ref="H24:H25"/>
    <mergeCell ref="I24:K24"/>
    <mergeCell ref="L24:L25"/>
    <mergeCell ref="G17:H18"/>
    <mergeCell ref="I17:K17"/>
    <mergeCell ref="L17:L18"/>
    <mergeCell ref="C19:C20"/>
    <mergeCell ref="G19:H21"/>
    <mergeCell ref="I19:K20"/>
    <mergeCell ref="L19:L21"/>
    <mergeCell ref="C4:E4"/>
    <mergeCell ref="F4:H5"/>
    <mergeCell ref="N8:P8"/>
    <mergeCell ref="D10:P10"/>
    <mergeCell ref="D13:G13"/>
    <mergeCell ref="H13:J13"/>
    <mergeCell ref="K13:N13"/>
    <mergeCell ref="A1:R1"/>
    <mergeCell ref="B2:D2"/>
    <mergeCell ref="E2:F2"/>
    <mergeCell ref="G2:H2"/>
    <mergeCell ref="L2:N2"/>
    <mergeCell ref="O2:R2"/>
  </mergeCells>
  <phoneticPr fontId="1" type="noConversion"/>
  <pageMargins left="0.9055118110236221" right="0.51181102362204722" top="0.94488188976377963" bottom="0.55118110236220474" header="0.31496062992125984" footer="0.3149606299212598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EC53-1BAE-4544-A000-7EB685CFAF68}">
  <dimension ref="A2:M42"/>
  <sheetViews>
    <sheetView view="pageBreakPreview" zoomScale="85" zoomScaleNormal="100" zoomScaleSheetLayoutView="85" workbookViewId="0">
      <selection activeCell="E28" sqref="E28"/>
    </sheetView>
  </sheetViews>
  <sheetFormatPr defaultColWidth="8" defaultRowHeight="12" x14ac:dyDescent="0.3"/>
  <cols>
    <col min="1" max="1" width="1.625" style="17" customWidth="1"/>
    <col min="2" max="2" width="7.25" style="17" customWidth="1"/>
    <col min="3" max="3" width="6.75" style="17" customWidth="1"/>
    <col min="4" max="4" width="31" style="17" customWidth="1"/>
    <col min="5" max="5" width="29" style="17" customWidth="1"/>
    <col min="6" max="6" width="56.375" style="17" customWidth="1"/>
    <col min="7" max="7" width="8.5" style="17" customWidth="1"/>
    <col min="8" max="8" width="12.125" style="17" customWidth="1"/>
    <col min="9" max="256" width="8" style="17"/>
    <col min="257" max="257" width="1.625" style="17" customWidth="1"/>
    <col min="258" max="258" width="7.25" style="17" customWidth="1"/>
    <col min="259" max="259" width="6.75" style="17" customWidth="1"/>
    <col min="260" max="260" width="27.75" style="17" customWidth="1"/>
    <col min="261" max="261" width="29" style="17" customWidth="1"/>
    <col min="262" max="262" width="51.75" style="17" customWidth="1"/>
    <col min="263" max="263" width="8.5" style="17" customWidth="1"/>
    <col min="264" max="264" width="12.125" style="17" customWidth="1"/>
    <col min="265" max="512" width="8" style="17"/>
    <col min="513" max="513" width="1.625" style="17" customWidth="1"/>
    <col min="514" max="514" width="7.25" style="17" customWidth="1"/>
    <col min="515" max="515" width="6.75" style="17" customWidth="1"/>
    <col min="516" max="516" width="27.75" style="17" customWidth="1"/>
    <col min="517" max="517" width="29" style="17" customWidth="1"/>
    <col min="518" max="518" width="51.75" style="17" customWidth="1"/>
    <col min="519" max="519" width="8.5" style="17" customWidth="1"/>
    <col min="520" max="520" width="12.125" style="17" customWidth="1"/>
    <col min="521" max="768" width="8" style="17"/>
    <col min="769" max="769" width="1.625" style="17" customWidth="1"/>
    <col min="770" max="770" width="7.25" style="17" customWidth="1"/>
    <col min="771" max="771" width="6.75" style="17" customWidth="1"/>
    <col min="772" max="772" width="27.75" style="17" customWidth="1"/>
    <col min="773" max="773" width="29" style="17" customWidth="1"/>
    <col min="774" max="774" width="51.75" style="17" customWidth="1"/>
    <col min="775" max="775" width="8.5" style="17" customWidth="1"/>
    <col min="776" max="776" width="12.125" style="17" customWidth="1"/>
    <col min="777" max="1024" width="8" style="17"/>
    <col min="1025" max="1025" width="1.625" style="17" customWidth="1"/>
    <col min="1026" max="1026" width="7.25" style="17" customWidth="1"/>
    <col min="1027" max="1027" width="6.75" style="17" customWidth="1"/>
    <col min="1028" max="1028" width="27.75" style="17" customWidth="1"/>
    <col min="1029" max="1029" width="29" style="17" customWidth="1"/>
    <col min="1030" max="1030" width="51.75" style="17" customWidth="1"/>
    <col min="1031" max="1031" width="8.5" style="17" customWidth="1"/>
    <col min="1032" max="1032" width="12.125" style="17" customWidth="1"/>
    <col min="1033" max="1280" width="8" style="17"/>
    <col min="1281" max="1281" width="1.625" style="17" customWidth="1"/>
    <col min="1282" max="1282" width="7.25" style="17" customWidth="1"/>
    <col min="1283" max="1283" width="6.75" style="17" customWidth="1"/>
    <col min="1284" max="1284" width="27.75" style="17" customWidth="1"/>
    <col min="1285" max="1285" width="29" style="17" customWidth="1"/>
    <col min="1286" max="1286" width="51.75" style="17" customWidth="1"/>
    <col min="1287" max="1287" width="8.5" style="17" customWidth="1"/>
    <col min="1288" max="1288" width="12.125" style="17" customWidth="1"/>
    <col min="1289" max="1536" width="8" style="17"/>
    <col min="1537" max="1537" width="1.625" style="17" customWidth="1"/>
    <col min="1538" max="1538" width="7.25" style="17" customWidth="1"/>
    <col min="1539" max="1539" width="6.75" style="17" customWidth="1"/>
    <col min="1540" max="1540" width="27.75" style="17" customWidth="1"/>
    <col min="1541" max="1541" width="29" style="17" customWidth="1"/>
    <col min="1542" max="1542" width="51.75" style="17" customWidth="1"/>
    <col min="1543" max="1543" width="8.5" style="17" customWidth="1"/>
    <col min="1544" max="1544" width="12.125" style="17" customWidth="1"/>
    <col min="1545" max="1792" width="8" style="17"/>
    <col min="1793" max="1793" width="1.625" style="17" customWidth="1"/>
    <col min="1794" max="1794" width="7.25" style="17" customWidth="1"/>
    <col min="1795" max="1795" width="6.75" style="17" customWidth="1"/>
    <col min="1796" max="1796" width="27.75" style="17" customWidth="1"/>
    <col min="1797" max="1797" width="29" style="17" customWidth="1"/>
    <col min="1798" max="1798" width="51.75" style="17" customWidth="1"/>
    <col min="1799" max="1799" width="8.5" style="17" customWidth="1"/>
    <col min="1800" max="1800" width="12.125" style="17" customWidth="1"/>
    <col min="1801" max="2048" width="8" style="17"/>
    <col min="2049" max="2049" width="1.625" style="17" customWidth="1"/>
    <col min="2050" max="2050" width="7.25" style="17" customWidth="1"/>
    <col min="2051" max="2051" width="6.75" style="17" customWidth="1"/>
    <col min="2052" max="2052" width="27.75" style="17" customWidth="1"/>
    <col min="2053" max="2053" width="29" style="17" customWidth="1"/>
    <col min="2054" max="2054" width="51.75" style="17" customWidth="1"/>
    <col min="2055" max="2055" width="8.5" style="17" customWidth="1"/>
    <col min="2056" max="2056" width="12.125" style="17" customWidth="1"/>
    <col min="2057" max="2304" width="8" style="17"/>
    <col min="2305" max="2305" width="1.625" style="17" customWidth="1"/>
    <col min="2306" max="2306" width="7.25" style="17" customWidth="1"/>
    <col min="2307" max="2307" width="6.75" style="17" customWidth="1"/>
    <col min="2308" max="2308" width="27.75" style="17" customWidth="1"/>
    <col min="2309" max="2309" width="29" style="17" customWidth="1"/>
    <col min="2310" max="2310" width="51.75" style="17" customWidth="1"/>
    <col min="2311" max="2311" width="8.5" style="17" customWidth="1"/>
    <col min="2312" max="2312" width="12.125" style="17" customWidth="1"/>
    <col min="2313" max="2560" width="8" style="17"/>
    <col min="2561" max="2561" width="1.625" style="17" customWidth="1"/>
    <col min="2562" max="2562" width="7.25" style="17" customWidth="1"/>
    <col min="2563" max="2563" width="6.75" style="17" customWidth="1"/>
    <col min="2564" max="2564" width="27.75" style="17" customWidth="1"/>
    <col min="2565" max="2565" width="29" style="17" customWidth="1"/>
    <col min="2566" max="2566" width="51.75" style="17" customWidth="1"/>
    <col min="2567" max="2567" width="8.5" style="17" customWidth="1"/>
    <col min="2568" max="2568" width="12.125" style="17" customWidth="1"/>
    <col min="2569" max="2816" width="8" style="17"/>
    <col min="2817" max="2817" width="1.625" style="17" customWidth="1"/>
    <col min="2818" max="2818" width="7.25" style="17" customWidth="1"/>
    <col min="2819" max="2819" width="6.75" style="17" customWidth="1"/>
    <col min="2820" max="2820" width="27.75" style="17" customWidth="1"/>
    <col min="2821" max="2821" width="29" style="17" customWidth="1"/>
    <col min="2822" max="2822" width="51.75" style="17" customWidth="1"/>
    <col min="2823" max="2823" width="8.5" style="17" customWidth="1"/>
    <col min="2824" max="2824" width="12.125" style="17" customWidth="1"/>
    <col min="2825" max="3072" width="8" style="17"/>
    <col min="3073" max="3073" width="1.625" style="17" customWidth="1"/>
    <col min="3074" max="3074" width="7.25" style="17" customWidth="1"/>
    <col min="3075" max="3075" width="6.75" style="17" customWidth="1"/>
    <col min="3076" max="3076" width="27.75" style="17" customWidth="1"/>
    <col min="3077" max="3077" width="29" style="17" customWidth="1"/>
    <col min="3078" max="3078" width="51.75" style="17" customWidth="1"/>
    <col min="3079" max="3079" width="8.5" style="17" customWidth="1"/>
    <col min="3080" max="3080" width="12.125" style="17" customWidth="1"/>
    <col min="3081" max="3328" width="8" style="17"/>
    <col min="3329" max="3329" width="1.625" style="17" customWidth="1"/>
    <col min="3330" max="3330" width="7.25" style="17" customWidth="1"/>
    <col min="3331" max="3331" width="6.75" style="17" customWidth="1"/>
    <col min="3332" max="3332" width="27.75" style="17" customWidth="1"/>
    <col min="3333" max="3333" width="29" style="17" customWidth="1"/>
    <col min="3334" max="3334" width="51.75" style="17" customWidth="1"/>
    <col min="3335" max="3335" width="8.5" style="17" customWidth="1"/>
    <col min="3336" max="3336" width="12.125" style="17" customWidth="1"/>
    <col min="3337" max="3584" width="8" style="17"/>
    <col min="3585" max="3585" width="1.625" style="17" customWidth="1"/>
    <col min="3586" max="3586" width="7.25" style="17" customWidth="1"/>
    <col min="3587" max="3587" width="6.75" style="17" customWidth="1"/>
    <col min="3588" max="3588" width="27.75" style="17" customWidth="1"/>
    <col min="3589" max="3589" width="29" style="17" customWidth="1"/>
    <col min="3590" max="3590" width="51.75" style="17" customWidth="1"/>
    <col min="3591" max="3591" width="8.5" style="17" customWidth="1"/>
    <col min="3592" max="3592" width="12.125" style="17" customWidth="1"/>
    <col min="3593" max="3840" width="8" style="17"/>
    <col min="3841" max="3841" width="1.625" style="17" customWidth="1"/>
    <col min="3842" max="3842" width="7.25" style="17" customWidth="1"/>
    <col min="3843" max="3843" width="6.75" style="17" customWidth="1"/>
    <col min="3844" max="3844" width="27.75" style="17" customWidth="1"/>
    <col min="3845" max="3845" width="29" style="17" customWidth="1"/>
    <col min="3846" max="3846" width="51.75" style="17" customWidth="1"/>
    <col min="3847" max="3847" width="8.5" style="17" customWidth="1"/>
    <col min="3848" max="3848" width="12.125" style="17" customWidth="1"/>
    <col min="3849" max="4096" width="8" style="17"/>
    <col min="4097" max="4097" width="1.625" style="17" customWidth="1"/>
    <col min="4098" max="4098" width="7.25" style="17" customWidth="1"/>
    <col min="4099" max="4099" width="6.75" style="17" customWidth="1"/>
    <col min="4100" max="4100" width="27.75" style="17" customWidth="1"/>
    <col min="4101" max="4101" width="29" style="17" customWidth="1"/>
    <col min="4102" max="4102" width="51.75" style="17" customWidth="1"/>
    <col min="4103" max="4103" width="8.5" style="17" customWidth="1"/>
    <col min="4104" max="4104" width="12.125" style="17" customWidth="1"/>
    <col min="4105" max="4352" width="8" style="17"/>
    <col min="4353" max="4353" width="1.625" style="17" customWidth="1"/>
    <col min="4354" max="4354" width="7.25" style="17" customWidth="1"/>
    <col min="4355" max="4355" width="6.75" style="17" customWidth="1"/>
    <col min="4356" max="4356" width="27.75" style="17" customWidth="1"/>
    <col min="4357" max="4357" width="29" style="17" customWidth="1"/>
    <col min="4358" max="4358" width="51.75" style="17" customWidth="1"/>
    <col min="4359" max="4359" width="8.5" style="17" customWidth="1"/>
    <col min="4360" max="4360" width="12.125" style="17" customWidth="1"/>
    <col min="4361" max="4608" width="8" style="17"/>
    <col min="4609" max="4609" width="1.625" style="17" customWidth="1"/>
    <col min="4610" max="4610" width="7.25" style="17" customWidth="1"/>
    <col min="4611" max="4611" width="6.75" style="17" customWidth="1"/>
    <col min="4612" max="4612" width="27.75" style="17" customWidth="1"/>
    <col min="4613" max="4613" width="29" style="17" customWidth="1"/>
    <col min="4614" max="4614" width="51.75" style="17" customWidth="1"/>
    <col min="4615" max="4615" width="8.5" style="17" customWidth="1"/>
    <col min="4616" max="4616" width="12.125" style="17" customWidth="1"/>
    <col min="4617" max="4864" width="8" style="17"/>
    <col min="4865" max="4865" width="1.625" style="17" customWidth="1"/>
    <col min="4866" max="4866" width="7.25" style="17" customWidth="1"/>
    <col min="4867" max="4867" width="6.75" style="17" customWidth="1"/>
    <col min="4868" max="4868" width="27.75" style="17" customWidth="1"/>
    <col min="4869" max="4869" width="29" style="17" customWidth="1"/>
    <col min="4870" max="4870" width="51.75" style="17" customWidth="1"/>
    <col min="4871" max="4871" width="8.5" style="17" customWidth="1"/>
    <col min="4872" max="4872" width="12.125" style="17" customWidth="1"/>
    <col min="4873" max="5120" width="8" style="17"/>
    <col min="5121" max="5121" width="1.625" style="17" customWidth="1"/>
    <col min="5122" max="5122" width="7.25" style="17" customWidth="1"/>
    <col min="5123" max="5123" width="6.75" style="17" customWidth="1"/>
    <col min="5124" max="5124" width="27.75" style="17" customWidth="1"/>
    <col min="5125" max="5125" width="29" style="17" customWidth="1"/>
    <col min="5126" max="5126" width="51.75" style="17" customWidth="1"/>
    <col min="5127" max="5127" width="8.5" style="17" customWidth="1"/>
    <col min="5128" max="5128" width="12.125" style="17" customWidth="1"/>
    <col min="5129" max="5376" width="8" style="17"/>
    <col min="5377" max="5377" width="1.625" style="17" customWidth="1"/>
    <col min="5378" max="5378" width="7.25" style="17" customWidth="1"/>
    <col min="5379" max="5379" width="6.75" style="17" customWidth="1"/>
    <col min="5380" max="5380" width="27.75" style="17" customWidth="1"/>
    <col min="5381" max="5381" width="29" style="17" customWidth="1"/>
    <col min="5382" max="5382" width="51.75" style="17" customWidth="1"/>
    <col min="5383" max="5383" width="8.5" style="17" customWidth="1"/>
    <col min="5384" max="5384" width="12.125" style="17" customWidth="1"/>
    <col min="5385" max="5632" width="8" style="17"/>
    <col min="5633" max="5633" width="1.625" style="17" customWidth="1"/>
    <col min="5634" max="5634" width="7.25" style="17" customWidth="1"/>
    <col min="5635" max="5635" width="6.75" style="17" customWidth="1"/>
    <col min="5636" max="5636" width="27.75" style="17" customWidth="1"/>
    <col min="5637" max="5637" width="29" style="17" customWidth="1"/>
    <col min="5638" max="5638" width="51.75" style="17" customWidth="1"/>
    <col min="5639" max="5639" width="8.5" style="17" customWidth="1"/>
    <col min="5640" max="5640" width="12.125" style="17" customWidth="1"/>
    <col min="5641" max="5888" width="8" style="17"/>
    <col min="5889" max="5889" width="1.625" style="17" customWidth="1"/>
    <col min="5890" max="5890" width="7.25" style="17" customWidth="1"/>
    <col min="5891" max="5891" width="6.75" style="17" customWidth="1"/>
    <col min="5892" max="5892" width="27.75" style="17" customWidth="1"/>
    <col min="5893" max="5893" width="29" style="17" customWidth="1"/>
    <col min="5894" max="5894" width="51.75" style="17" customWidth="1"/>
    <col min="5895" max="5895" width="8.5" style="17" customWidth="1"/>
    <col min="5896" max="5896" width="12.125" style="17" customWidth="1"/>
    <col min="5897" max="6144" width="8" style="17"/>
    <col min="6145" max="6145" width="1.625" style="17" customWidth="1"/>
    <col min="6146" max="6146" width="7.25" style="17" customWidth="1"/>
    <col min="6147" max="6147" width="6.75" style="17" customWidth="1"/>
    <col min="6148" max="6148" width="27.75" style="17" customWidth="1"/>
    <col min="6149" max="6149" width="29" style="17" customWidth="1"/>
    <col min="6150" max="6150" width="51.75" style="17" customWidth="1"/>
    <col min="6151" max="6151" width="8.5" style="17" customWidth="1"/>
    <col min="6152" max="6152" width="12.125" style="17" customWidth="1"/>
    <col min="6153" max="6400" width="8" style="17"/>
    <col min="6401" max="6401" width="1.625" style="17" customWidth="1"/>
    <col min="6402" max="6402" width="7.25" style="17" customWidth="1"/>
    <col min="6403" max="6403" width="6.75" style="17" customWidth="1"/>
    <col min="6404" max="6404" width="27.75" style="17" customWidth="1"/>
    <col min="6405" max="6405" width="29" style="17" customWidth="1"/>
    <col min="6406" max="6406" width="51.75" style="17" customWidth="1"/>
    <col min="6407" max="6407" width="8.5" style="17" customWidth="1"/>
    <col min="6408" max="6408" width="12.125" style="17" customWidth="1"/>
    <col min="6409" max="6656" width="8" style="17"/>
    <col min="6657" max="6657" width="1.625" style="17" customWidth="1"/>
    <col min="6658" max="6658" width="7.25" style="17" customWidth="1"/>
    <col min="6659" max="6659" width="6.75" style="17" customWidth="1"/>
    <col min="6660" max="6660" width="27.75" style="17" customWidth="1"/>
    <col min="6661" max="6661" width="29" style="17" customWidth="1"/>
    <col min="6662" max="6662" width="51.75" style="17" customWidth="1"/>
    <col min="6663" max="6663" width="8.5" style="17" customWidth="1"/>
    <col min="6664" max="6664" width="12.125" style="17" customWidth="1"/>
    <col min="6665" max="6912" width="8" style="17"/>
    <col min="6913" max="6913" width="1.625" style="17" customWidth="1"/>
    <col min="6914" max="6914" width="7.25" style="17" customWidth="1"/>
    <col min="6915" max="6915" width="6.75" style="17" customWidth="1"/>
    <col min="6916" max="6916" width="27.75" style="17" customWidth="1"/>
    <col min="6917" max="6917" width="29" style="17" customWidth="1"/>
    <col min="6918" max="6918" width="51.75" style="17" customWidth="1"/>
    <col min="6919" max="6919" width="8.5" style="17" customWidth="1"/>
    <col min="6920" max="6920" width="12.125" style="17" customWidth="1"/>
    <col min="6921" max="7168" width="8" style="17"/>
    <col min="7169" max="7169" width="1.625" style="17" customWidth="1"/>
    <col min="7170" max="7170" width="7.25" style="17" customWidth="1"/>
    <col min="7171" max="7171" width="6.75" style="17" customWidth="1"/>
    <col min="7172" max="7172" width="27.75" style="17" customWidth="1"/>
    <col min="7173" max="7173" width="29" style="17" customWidth="1"/>
    <col min="7174" max="7174" width="51.75" style="17" customWidth="1"/>
    <col min="7175" max="7175" width="8.5" style="17" customWidth="1"/>
    <col min="7176" max="7176" width="12.125" style="17" customWidth="1"/>
    <col min="7177" max="7424" width="8" style="17"/>
    <col min="7425" max="7425" width="1.625" style="17" customWidth="1"/>
    <col min="7426" max="7426" width="7.25" style="17" customWidth="1"/>
    <col min="7427" max="7427" width="6.75" style="17" customWidth="1"/>
    <col min="7428" max="7428" width="27.75" style="17" customWidth="1"/>
    <col min="7429" max="7429" width="29" style="17" customWidth="1"/>
    <col min="7430" max="7430" width="51.75" style="17" customWidth="1"/>
    <col min="7431" max="7431" width="8.5" style="17" customWidth="1"/>
    <col min="7432" max="7432" width="12.125" style="17" customWidth="1"/>
    <col min="7433" max="7680" width="8" style="17"/>
    <col min="7681" max="7681" width="1.625" style="17" customWidth="1"/>
    <col min="7682" max="7682" width="7.25" style="17" customWidth="1"/>
    <col min="7683" max="7683" width="6.75" style="17" customWidth="1"/>
    <col min="7684" max="7684" width="27.75" style="17" customWidth="1"/>
    <col min="7685" max="7685" width="29" style="17" customWidth="1"/>
    <col min="7686" max="7686" width="51.75" style="17" customWidth="1"/>
    <col min="7687" max="7687" width="8.5" style="17" customWidth="1"/>
    <col min="7688" max="7688" width="12.125" style="17" customWidth="1"/>
    <col min="7689" max="7936" width="8" style="17"/>
    <col min="7937" max="7937" width="1.625" style="17" customWidth="1"/>
    <col min="7938" max="7938" width="7.25" style="17" customWidth="1"/>
    <col min="7939" max="7939" width="6.75" style="17" customWidth="1"/>
    <col min="7940" max="7940" width="27.75" style="17" customWidth="1"/>
    <col min="7941" max="7941" width="29" style="17" customWidth="1"/>
    <col min="7942" max="7942" width="51.75" style="17" customWidth="1"/>
    <col min="7943" max="7943" width="8.5" style="17" customWidth="1"/>
    <col min="7944" max="7944" width="12.125" style="17" customWidth="1"/>
    <col min="7945" max="8192" width="8" style="17"/>
    <col min="8193" max="8193" width="1.625" style="17" customWidth="1"/>
    <col min="8194" max="8194" width="7.25" style="17" customWidth="1"/>
    <col min="8195" max="8195" width="6.75" style="17" customWidth="1"/>
    <col min="8196" max="8196" width="27.75" style="17" customWidth="1"/>
    <col min="8197" max="8197" width="29" style="17" customWidth="1"/>
    <col min="8198" max="8198" width="51.75" style="17" customWidth="1"/>
    <col min="8199" max="8199" width="8.5" style="17" customWidth="1"/>
    <col min="8200" max="8200" width="12.125" style="17" customWidth="1"/>
    <col min="8201" max="8448" width="8" style="17"/>
    <col min="8449" max="8449" width="1.625" style="17" customWidth="1"/>
    <col min="8450" max="8450" width="7.25" style="17" customWidth="1"/>
    <col min="8451" max="8451" width="6.75" style="17" customWidth="1"/>
    <col min="8452" max="8452" width="27.75" style="17" customWidth="1"/>
    <col min="8453" max="8453" width="29" style="17" customWidth="1"/>
    <col min="8454" max="8454" width="51.75" style="17" customWidth="1"/>
    <col min="8455" max="8455" width="8.5" style="17" customWidth="1"/>
    <col min="8456" max="8456" width="12.125" style="17" customWidth="1"/>
    <col min="8457" max="8704" width="8" style="17"/>
    <col min="8705" max="8705" width="1.625" style="17" customWidth="1"/>
    <col min="8706" max="8706" width="7.25" style="17" customWidth="1"/>
    <col min="8707" max="8707" width="6.75" style="17" customWidth="1"/>
    <col min="8708" max="8708" width="27.75" style="17" customWidth="1"/>
    <col min="8709" max="8709" width="29" style="17" customWidth="1"/>
    <col min="8710" max="8710" width="51.75" style="17" customWidth="1"/>
    <col min="8711" max="8711" width="8.5" style="17" customWidth="1"/>
    <col min="8712" max="8712" width="12.125" style="17" customWidth="1"/>
    <col min="8713" max="8960" width="8" style="17"/>
    <col min="8961" max="8961" width="1.625" style="17" customWidth="1"/>
    <col min="8962" max="8962" width="7.25" style="17" customWidth="1"/>
    <col min="8963" max="8963" width="6.75" style="17" customWidth="1"/>
    <col min="8964" max="8964" width="27.75" style="17" customWidth="1"/>
    <col min="8965" max="8965" width="29" style="17" customWidth="1"/>
    <col min="8966" max="8966" width="51.75" style="17" customWidth="1"/>
    <col min="8967" max="8967" width="8.5" style="17" customWidth="1"/>
    <col min="8968" max="8968" width="12.125" style="17" customWidth="1"/>
    <col min="8969" max="9216" width="8" style="17"/>
    <col min="9217" max="9217" width="1.625" style="17" customWidth="1"/>
    <col min="9218" max="9218" width="7.25" style="17" customWidth="1"/>
    <col min="9219" max="9219" width="6.75" style="17" customWidth="1"/>
    <col min="9220" max="9220" width="27.75" style="17" customWidth="1"/>
    <col min="9221" max="9221" width="29" style="17" customWidth="1"/>
    <col min="9222" max="9222" width="51.75" style="17" customWidth="1"/>
    <col min="9223" max="9223" width="8.5" style="17" customWidth="1"/>
    <col min="9224" max="9224" width="12.125" style="17" customWidth="1"/>
    <col min="9225" max="9472" width="8" style="17"/>
    <col min="9473" max="9473" width="1.625" style="17" customWidth="1"/>
    <col min="9474" max="9474" width="7.25" style="17" customWidth="1"/>
    <col min="9475" max="9475" width="6.75" style="17" customWidth="1"/>
    <col min="9476" max="9476" width="27.75" style="17" customWidth="1"/>
    <col min="9477" max="9477" width="29" style="17" customWidth="1"/>
    <col min="9478" max="9478" width="51.75" style="17" customWidth="1"/>
    <col min="9479" max="9479" width="8.5" style="17" customWidth="1"/>
    <col min="9480" max="9480" width="12.125" style="17" customWidth="1"/>
    <col min="9481" max="9728" width="8" style="17"/>
    <col min="9729" max="9729" width="1.625" style="17" customWidth="1"/>
    <col min="9730" max="9730" width="7.25" style="17" customWidth="1"/>
    <col min="9731" max="9731" width="6.75" style="17" customWidth="1"/>
    <col min="9732" max="9732" width="27.75" style="17" customWidth="1"/>
    <col min="9733" max="9733" width="29" style="17" customWidth="1"/>
    <col min="9734" max="9734" width="51.75" style="17" customWidth="1"/>
    <col min="9735" max="9735" width="8.5" style="17" customWidth="1"/>
    <col min="9736" max="9736" width="12.125" style="17" customWidth="1"/>
    <col min="9737" max="9984" width="8" style="17"/>
    <col min="9985" max="9985" width="1.625" style="17" customWidth="1"/>
    <col min="9986" max="9986" width="7.25" style="17" customWidth="1"/>
    <col min="9987" max="9987" width="6.75" style="17" customWidth="1"/>
    <col min="9988" max="9988" width="27.75" style="17" customWidth="1"/>
    <col min="9989" max="9989" width="29" style="17" customWidth="1"/>
    <col min="9990" max="9990" width="51.75" style="17" customWidth="1"/>
    <col min="9991" max="9991" width="8.5" style="17" customWidth="1"/>
    <col min="9992" max="9992" width="12.125" style="17" customWidth="1"/>
    <col min="9993" max="10240" width="8" style="17"/>
    <col min="10241" max="10241" width="1.625" style="17" customWidth="1"/>
    <col min="10242" max="10242" width="7.25" style="17" customWidth="1"/>
    <col min="10243" max="10243" width="6.75" style="17" customWidth="1"/>
    <col min="10244" max="10244" width="27.75" style="17" customWidth="1"/>
    <col min="10245" max="10245" width="29" style="17" customWidth="1"/>
    <col min="10246" max="10246" width="51.75" style="17" customWidth="1"/>
    <col min="10247" max="10247" width="8.5" style="17" customWidth="1"/>
    <col min="10248" max="10248" width="12.125" style="17" customWidth="1"/>
    <col min="10249" max="10496" width="8" style="17"/>
    <col min="10497" max="10497" width="1.625" style="17" customWidth="1"/>
    <col min="10498" max="10498" width="7.25" style="17" customWidth="1"/>
    <col min="10499" max="10499" width="6.75" style="17" customWidth="1"/>
    <col min="10500" max="10500" width="27.75" style="17" customWidth="1"/>
    <col min="10501" max="10501" width="29" style="17" customWidth="1"/>
    <col min="10502" max="10502" width="51.75" style="17" customWidth="1"/>
    <col min="10503" max="10503" width="8.5" style="17" customWidth="1"/>
    <col min="10504" max="10504" width="12.125" style="17" customWidth="1"/>
    <col min="10505" max="10752" width="8" style="17"/>
    <col min="10753" max="10753" width="1.625" style="17" customWidth="1"/>
    <col min="10754" max="10754" width="7.25" style="17" customWidth="1"/>
    <col min="10755" max="10755" width="6.75" style="17" customWidth="1"/>
    <col min="10756" max="10756" width="27.75" style="17" customWidth="1"/>
    <col min="10757" max="10757" width="29" style="17" customWidth="1"/>
    <col min="10758" max="10758" width="51.75" style="17" customWidth="1"/>
    <col min="10759" max="10759" width="8.5" style="17" customWidth="1"/>
    <col min="10760" max="10760" width="12.125" style="17" customWidth="1"/>
    <col min="10761" max="11008" width="8" style="17"/>
    <col min="11009" max="11009" width="1.625" style="17" customWidth="1"/>
    <col min="11010" max="11010" width="7.25" style="17" customWidth="1"/>
    <col min="11011" max="11011" width="6.75" style="17" customWidth="1"/>
    <col min="11012" max="11012" width="27.75" style="17" customWidth="1"/>
    <col min="11013" max="11013" width="29" style="17" customWidth="1"/>
    <col min="11014" max="11014" width="51.75" style="17" customWidth="1"/>
    <col min="11015" max="11015" width="8.5" style="17" customWidth="1"/>
    <col min="11016" max="11016" width="12.125" style="17" customWidth="1"/>
    <col min="11017" max="11264" width="8" style="17"/>
    <col min="11265" max="11265" width="1.625" style="17" customWidth="1"/>
    <col min="11266" max="11266" width="7.25" style="17" customWidth="1"/>
    <col min="11267" max="11267" width="6.75" style="17" customWidth="1"/>
    <col min="11268" max="11268" width="27.75" style="17" customWidth="1"/>
    <col min="11269" max="11269" width="29" style="17" customWidth="1"/>
    <col min="11270" max="11270" width="51.75" style="17" customWidth="1"/>
    <col min="11271" max="11271" width="8.5" style="17" customWidth="1"/>
    <col min="11272" max="11272" width="12.125" style="17" customWidth="1"/>
    <col min="11273" max="11520" width="8" style="17"/>
    <col min="11521" max="11521" width="1.625" style="17" customWidth="1"/>
    <col min="11522" max="11522" width="7.25" style="17" customWidth="1"/>
    <col min="11523" max="11523" width="6.75" style="17" customWidth="1"/>
    <col min="11524" max="11524" width="27.75" style="17" customWidth="1"/>
    <col min="11525" max="11525" width="29" style="17" customWidth="1"/>
    <col min="11526" max="11526" width="51.75" style="17" customWidth="1"/>
    <col min="11527" max="11527" width="8.5" style="17" customWidth="1"/>
    <col min="11528" max="11528" width="12.125" style="17" customWidth="1"/>
    <col min="11529" max="11776" width="8" style="17"/>
    <col min="11777" max="11777" width="1.625" style="17" customWidth="1"/>
    <col min="11778" max="11778" width="7.25" style="17" customWidth="1"/>
    <col min="11779" max="11779" width="6.75" style="17" customWidth="1"/>
    <col min="11780" max="11780" width="27.75" style="17" customWidth="1"/>
    <col min="11781" max="11781" width="29" style="17" customWidth="1"/>
    <col min="11782" max="11782" width="51.75" style="17" customWidth="1"/>
    <col min="11783" max="11783" width="8.5" style="17" customWidth="1"/>
    <col min="11784" max="11784" width="12.125" style="17" customWidth="1"/>
    <col min="11785" max="12032" width="8" style="17"/>
    <col min="12033" max="12033" width="1.625" style="17" customWidth="1"/>
    <col min="12034" max="12034" width="7.25" style="17" customWidth="1"/>
    <col min="12035" max="12035" width="6.75" style="17" customWidth="1"/>
    <col min="12036" max="12036" width="27.75" style="17" customWidth="1"/>
    <col min="12037" max="12037" width="29" style="17" customWidth="1"/>
    <col min="12038" max="12038" width="51.75" style="17" customWidth="1"/>
    <col min="12039" max="12039" width="8.5" style="17" customWidth="1"/>
    <col min="12040" max="12040" width="12.125" style="17" customWidth="1"/>
    <col min="12041" max="12288" width="8" style="17"/>
    <col min="12289" max="12289" width="1.625" style="17" customWidth="1"/>
    <col min="12290" max="12290" width="7.25" style="17" customWidth="1"/>
    <col min="12291" max="12291" width="6.75" style="17" customWidth="1"/>
    <col min="12292" max="12292" width="27.75" style="17" customWidth="1"/>
    <col min="12293" max="12293" width="29" style="17" customWidth="1"/>
    <col min="12294" max="12294" width="51.75" style="17" customWidth="1"/>
    <col min="12295" max="12295" width="8.5" style="17" customWidth="1"/>
    <col min="12296" max="12296" width="12.125" style="17" customWidth="1"/>
    <col min="12297" max="12544" width="8" style="17"/>
    <col min="12545" max="12545" width="1.625" style="17" customWidth="1"/>
    <col min="12546" max="12546" width="7.25" style="17" customWidth="1"/>
    <col min="12547" max="12547" width="6.75" style="17" customWidth="1"/>
    <col min="12548" max="12548" width="27.75" style="17" customWidth="1"/>
    <col min="12549" max="12549" width="29" style="17" customWidth="1"/>
    <col min="12550" max="12550" width="51.75" style="17" customWidth="1"/>
    <col min="12551" max="12551" width="8.5" style="17" customWidth="1"/>
    <col min="12552" max="12552" width="12.125" style="17" customWidth="1"/>
    <col min="12553" max="12800" width="8" style="17"/>
    <col min="12801" max="12801" width="1.625" style="17" customWidth="1"/>
    <col min="12802" max="12802" width="7.25" style="17" customWidth="1"/>
    <col min="12803" max="12803" width="6.75" style="17" customWidth="1"/>
    <col min="12804" max="12804" width="27.75" style="17" customWidth="1"/>
    <col min="12805" max="12805" width="29" style="17" customWidth="1"/>
    <col min="12806" max="12806" width="51.75" style="17" customWidth="1"/>
    <col min="12807" max="12807" width="8.5" style="17" customWidth="1"/>
    <col min="12808" max="12808" width="12.125" style="17" customWidth="1"/>
    <col min="12809" max="13056" width="8" style="17"/>
    <col min="13057" max="13057" width="1.625" style="17" customWidth="1"/>
    <col min="13058" max="13058" width="7.25" style="17" customWidth="1"/>
    <col min="13059" max="13059" width="6.75" style="17" customWidth="1"/>
    <col min="13060" max="13060" width="27.75" style="17" customWidth="1"/>
    <col min="13061" max="13061" width="29" style="17" customWidth="1"/>
    <col min="13062" max="13062" width="51.75" style="17" customWidth="1"/>
    <col min="13063" max="13063" width="8.5" style="17" customWidth="1"/>
    <col min="13064" max="13064" width="12.125" style="17" customWidth="1"/>
    <col min="13065" max="13312" width="8" style="17"/>
    <col min="13313" max="13313" width="1.625" style="17" customWidth="1"/>
    <col min="13314" max="13314" width="7.25" style="17" customWidth="1"/>
    <col min="13315" max="13315" width="6.75" style="17" customWidth="1"/>
    <col min="13316" max="13316" width="27.75" style="17" customWidth="1"/>
    <col min="13317" max="13317" width="29" style="17" customWidth="1"/>
    <col min="13318" max="13318" width="51.75" style="17" customWidth="1"/>
    <col min="13319" max="13319" width="8.5" style="17" customWidth="1"/>
    <col min="13320" max="13320" width="12.125" style="17" customWidth="1"/>
    <col min="13321" max="13568" width="8" style="17"/>
    <col min="13569" max="13569" width="1.625" style="17" customWidth="1"/>
    <col min="13570" max="13570" width="7.25" style="17" customWidth="1"/>
    <col min="13571" max="13571" width="6.75" style="17" customWidth="1"/>
    <col min="13572" max="13572" width="27.75" style="17" customWidth="1"/>
    <col min="13573" max="13573" width="29" style="17" customWidth="1"/>
    <col min="13574" max="13574" width="51.75" style="17" customWidth="1"/>
    <col min="13575" max="13575" width="8.5" style="17" customWidth="1"/>
    <col min="13576" max="13576" width="12.125" style="17" customWidth="1"/>
    <col min="13577" max="13824" width="8" style="17"/>
    <col min="13825" max="13825" width="1.625" style="17" customWidth="1"/>
    <col min="13826" max="13826" width="7.25" style="17" customWidth="1"/>
    <col min="13827" max="13827" width="6.75" style="17" customWidth="1"/>
    <col min="13828" max="13828" width="27.75" style="17" customWidth="1"/>
    <col min="13829" max="13829" width="29" style="17" customWidth="1"/>
    <col min="13830" max="13830" width="51.75" style="17" customWidth="1"/>
    <col min="13831" max="13831" width="8.5" style="17" customWidth="1"/>
    <col min="13832" max="13832" width="12.125" style="17" customWidth="1"/>
    <col min="13833" max="14080" width="8" style="17"/>
    <col min="14081" max="14081" width="1.625" style="17" customWidth="1"/>
    <col min="14082" max="14082" width="7.25" style="17" customWidth="1"/>
    <col min="14083" max="14083" width="6.75" style="17" customWidth="1"/>
    <col min="14084" max="14084" width="27.75" style="17" customWidth="1"/>
    <col min="14085" max="14085" width="29" style="17" customWidth="1"/>
    <col min="14086" max="14086" width="51.75" style="17" customWidth="1"/>
    <col min="14087" max="14087" width="8.5" style="17" customWidth="1"/>
    <col min="14088" max="14088" width="12.125" style="17" customWidth="1"/>
    <col min="14089" max="14336" width="8" style="17"/>
    <col min="14337" max="14337" width="1.625" style="17" customWidth="1"/>
    <col min="14338" max="14338" width="7.25" style="17" customWidth="1"/>
    <col min="14339" max="14339" width="6.75" style="17" customWidth="1"/>
    <col min="14340" max="14340" width="27.75" style="17" customWidth="1"/>
    <col min="14341" max="14341" width="29" style="17" customWidth="1"/>
    <col min="14342" max="14342" width="51.75" style="17" customWidth="1"/>
    <col min="14343" max="14343" width="8.5" style="17" customWidth="1"/>
    <col min="14344" max="14344" width="12.125" style="17" customWidth="1"/>
    <col min="14345" max="14592" width="8" style="17"/>
    <col min="14593" max="14593" width="1.625" style="17" customWidth="1"/>
    <col min="14594" max="14594" width="7.25" style="17" customWidth="1"/>
    <col min="14595" max="14595" width="6.75" style="17" customWidth="1"/>
    <col min="14596" max="14596" width="27.75" style="17" customWidth="1"/>
    <col min="14597" max="14597" width="29" style="17" customWidth="1"/>
    <col min="14598" max="14598" width="51.75" style="17" customWidth="1"/>
    <col min="14599" max="14599" width="8.5" style="17" customWidth="1"/>
    <col min="14600" max="14600" width="12.125" style="17" customWidth="1"/>
    <col min="14601" max="14848" width="8" style="17"/>
    <col min="14849" max="14849" width="1.625" style="17" customWidth="1"/>
    <col min="14850" max="14850" width="7.25" style="17" customWidth="1"/>
    <col min="14851" max="14851" width="6.75" style="17" customWidth="1"/>
    <col min="14852" max="14852" width="27.75" style="17" customWidth="1"/>
    <col min="14853" max="14853" width="29" style="17" customWidth="1"/>
    <col min="14854" max="14854" width="51.75" style="17" customWidth="1"/>
    <col min="14855" max="14855" width="8.5" style="17" customWidth="1"/>
    <col min="14856" max="14856" width="12.125" style="17" customWidth="1"/>
    <col min="14857" max="15104" width="8" style="17"/>
    <col min="15105" max="15105" width="1.625" style="17" customWidth="1"/>
    <col min="15106" max="15106" width="7.25" style="17" customWidth="1"/>
    <col min="15107" max="15107" width="6.75" style="17" customWidth="1"/>
    <col min="15108" max="15108" width="27.75" style="17" customWidth="1"/>
    <col min="15109" max="15109" width="29" style="17" customWidth="1"/>
    <col min="15110" max="15110" width="51.75" style="17" customWidth="1"/>
    <col min="15111" max="15111" width="8.5" style="17" customWidth="1"/>
    <col min="15112" max="15112" width="12.125" style="17" customWidth="1"/>
    <col min="15113" max="15360" width="8" style="17"/>
    <col min="15361" max="15361" width="1.625" style="17" customWidth="1"/>
    <col min="15362" max="15362" width="7.25" style="17" customWidth="1"/>
    <col min="15363" max="15363" width="6.75" style="17" customWidth="1"/>
    <col min="15364" max="15364" width="27.75" style="17" customWidth="1"/>
    <col min="15365" max="15365" width="29" style="17" customWidth="1"/>
    <col min="15366" max="15366" width="51.75" style="17" customWidth="1"/>
    <col min="15367" max="15367" width="8.5" style="17" customWidth="1"/>
    <col min="15368" max="15368" width="12.125" style="17" customWidth="1"/>
    <col min="15369" max="15616" width="8" style="17"/>
    <col min="15617" max="15617" width="1.625" style="17" customWidth="1"/>
    <col min="15618" max="15618" width="7.25" style="17" customWidth="1"/>
    <col min="15619" max="15619" width="6.75" style="17" customWidth="1"/>
    <col min="15620" max="15620" width="27.75" style="17" customWidth="1"/>
    <col min="15621" max="15621" width="29" style="17" customWidth="1"/>
    <col min="15622" max="15622" width="51.75" style="17" customWidth="1"/>
    <col min="15623" max="15623" width="8.5" style="17" customWidth="1"/>
    <col min="15624" max="15624" width="12.125" style="17" customWidth="1"/>
    <col min="15625" max="15872" width="8" style="17"/>
    <col min="15873" max="15873" width="1.625" style="17" customWidth="1"/>
    <col min="15874" max="15874" width="7.25" style="17" customWidth="1"/>
    <col min="15875" max="15875" width="6.75" style="17" customWidth="1"/>
    <col min="15876" max="15876" width="27.75" style="17" customWidth="1"/>
    <col min="15877" max="15877" width="29" style="17" customWidth="1"/>
    <col min="15878" max="15878" width="51.75" style="17" customWidth="1"/>
    <col min="15879" max="15879" width="8.5" style="17" customWidth="1"/>
    <col min="15880" max="15880" width="12.125" style="17" customWidth="1"/>
    <col min="15881" max="16128" width="8" style="17"/>
    <col min="16129" max="16129" width="1.625" style="17" customWidth="1"/>
    <col min="16130" max="16130" width="7.25" style="17" customWidth="1"/>
    <col min="16131" max="16131" width="6.75" style="17" customWidth="1"/>
    <col min="16132" max="16132" width="27.75" style="17" customWidth="1"/>
    <col min="16133" max="16133" width="29" style="17" customWidth="1"/>
    <col min="16134" max="16134" width="51.75" style="17" customWidth="1"/>
    <col min="16135" max="16135" width="8.5" style="17" customWidth="1"/>
    <col min="16136" max="16136" width="12.125" style="17" customWidth="1"/>
    <col min="16137" max="16384" width="8" style="17"/>
  </cols>
  <sheetData>
    <row r="2" spans="1:8" ht="42" customHeight="1" x14ac:dyDescent="0.3">
      <c r="B2" s="18" t="s">
        <v>578</v>
      </c>
      <c r="C2" s="19"/>
      <c r="D2" s="19"/>
      <c r="E2" s="19"/>
      <c r="F2" s="19"/>
      <c r="G2" s="19"/>
      <c r="H2" s="19"/>
    </row>
    <row r="3" spans="1:8" s="20" customFormat="1" ht="33.75" customHeight="1" x14ac:dyDescent="0.3">
      <c r="B3" s="21" t="s">
        <v>579</v>
      </c>
      <c r="C3" s="21"/>
      <c r="D3" s="21"/>
      <c r="E3" s="21"/>
    </row>
    <row r="4" spans="1:8" s="20" customFormat="1" ht="19.5" customHeight="1" thickBot="1" x14ac:dyDescent="0.35">
      <c r="B4" s="119" t="s">
        <v>580</v>
      </c>
      <c r="C4" s="120"/>
      <c r="D4" s="121"/>
      <c r="E4" s="22" t="s">
        <v>581</v>
      </c>
      <c r="F4" s="122" t="s">
        <v>582</v>
      </c>
      <c r="G4" s="121"/>
      <c r="H4" s="23" t="s">
        <v>583</v>
      </c>
    </row>
    <row r="5" spans="1:8" s="20" customFormat="1" ht="19.5" customHeight="1" thickTop="1" x14ac:dyDescent="0.3">
      <c r="A5" s="24"/>
      <c r="B5" s="123" t="s">
        <v>584</v>
      </c>
      <c r="C5" s="126" t="s">
        <v>585</v>
      </c>
      <c r="D5" s="25" t="s">
        <v>586</v>
      </c>
      <c r="E5" s="26">
        <f>+공종별집계표!F27</f>
        <v>35716386</v>
      </c>
      <c r="F5" s="27"/>
      <c r="G5" s="28"/>
      <c r="H5" s="29"/>
    </row>
    <row r="6" spans="1:8" s="20" customFormat="1" ht="19.5" customHeight="1" x14ac:dyDescent="0.3">
      <c r="B6" s="124"/>
      <c r="C6" s="127"/>
      <c r="D6" s="30" t="s">
        <v>587</v>
      </c>
      <c r="E6" s="31"/>
      <c r="F6" s="32"/>
      <c r="G6" s="33"/>
      <c r="H6" s="34"/>
    </row>
    <row r="7" spans="1:8" s="20" customFormat="1" ht="19.5" customHeight="1" x14ac:dyDescent="0.3">
      <c r="B7" s="124"/>
      <c r="C7" s="127"/>
      <c r="D7" s="30" t="s">
        <v>588</v>
      </c>
      <c r="E7" s="31"/>
      <c r="F7" s="32"/>
      <c r="G7" s="33"/>
      <c r="H7" s="34"/>
    </row>
    <row r="8" spans="1:8" s="20" customFormat="1" ht="19.5" customHeight="1" x14ac:dyDescent="0.3">
      <c r="B8" s="124"/>
      <c r="C8" s="128"/>
      <c r="D8" s="35" t="s">
        <v>589</v>
      </c>
      <c r="E8" s="36">
        <f>ROUNDDOWN(SUM(E5-E7),0)</f>
        <v>35716386</v>
      </c>
      <c r="F8" s="37"/>
      <c r="G8" s="38"/>
      <c r="H8" s="39"/>
    </row>
    <row r="9" spans="1:8" s="20" customFormat="1" ht="19.5" customHeight="1" x14ac:dyDescent="0.3">
      <c r="B9" s="124"/>
      <c r="C9" s="129" t="s">
        <v>590</v>
      </c>
      <c r="D9" s="40" t="s">
        <v>591</v>
      </c>
      <c r="E9" s="41">
        <f>+공종별집계표!H27</f>
        <v>10852707</v>
      </c>
      <c r="F9" s="42"/>
      <c r="G9" s="43"/>
      <c r="H9" s="44"/>
    </row>
    <row r="10" spans="1:8" s="20" customFormat="1" ht="19.5" customHeight="1" x14ac:dyDescent="0.3">
      <c r="B10" s="124"/>
      <c r="C10" s="127"/>
      <c r="D10" s="30" t="s">
        <v>592</v>
      </c>
      <c r="E10" s="31">
        <f>ROUNDDOWN(E9*G10,0)</f>
        <v>542635</v>
      </c>
      <c r="F10" s="32" t="s">
        <v>593</v>
      </c>
      <c r="G10" s="45">
        <v>0.05</v>
      </c>
      <c r="H10" s="34"/>
    </row>
    <row r="11" spans="1:8" s="20" customFormat="1" ht="19.5" customHeight="1" x14ac:dyDescent="0.3">
      <c r="B11" s="124"/>
      <c r="C11" s="128"/>
      <c r="D11" s="35" t="s">
        <v>589</v>
      </c>
      <c r="E11" s="36">
        <f>ROUNDDOWN(SUM(E9:E10),0)</f>
        <v>11395342</v>
      </c>
      <c r="F11" s="37"/>
      <c r="G11" s="38"/>
      <c r="H11" s="39"/>
    </row>
    <row r="12" spans="1:8" s="20" customFormat="1" ht="19.5" customHeight="1" x14ac:dyDescent="0.3">
      <c r="B12" s="124"/>
      <c r="C12" s="127" t="s">
        <v>594</v>
      </c>
      <c r="D12" s="30" t="s">
        <v>595</v>
      </c>
      <c r="E12" s="31">
        <f>+공종별집계표!J27</f>
        <v>103005</v>
      </c>
      <c r="F12" s="32"/>
      <c r="G12" s="33"/>
      <c r="H12" s="34"/>
    </row>
    <row r="13" spans="1:8" s="20" customFormat="1" ht="19.5" customHeight="1" x14ac:dyDescent="0.3">
      <c r="B13" s="124"/>
      <c r="C13" s="127"/>
      <c r="D13" s="30" t="s">
        <v>596</v>
      </c>
      <c r="E13" s="31">
        <f>ROUNDDOWN(E11*G13,0)</f>
        <v>427325</v>
      </c>
      <c r="F13" s="32" t="s">
        <v>597</v>
      </c>
      <c r="G13" s="46">
        <v>3.7499999999999999E-2</v>
      </c>
      <c r="H13" s="34"/>
    </row>
    <row r="14" spans="1:8" s="20" customFormat="1" ht="19.5" customHeight="1" x14ac:dyDescent="0.3">
      <c r="B14" s="124"/>
      <c r="C14" s="127"/>
      <c r="D14" s="30" t="s">
        <v>598</v>
      </c>
      <c r="E14" s="31">
        <f>ROUNDDOWN(E11*G14,0)</f>
        <v>99139</v>
      </c>
      <c r="F14" s="32" t="s">
        <v>597</v>
      </c>
      <c r="G14" s="46">
        <v>8.6999999999999994E-3</v>
      </c>
      <c r="H14" s="34"/>
    </row>
    <row r="15" spans="1:8" s="20" customFormat="1" ht="19.5" customHeight="1" x14ac:dyDescent="0.3">
      <c r="B15" s="124"/>
      <c r="C15" s="127"/>
      <c r="D15" s="30" t="s">
        <v>599</v>
      </c>
      <c r="E15" s="31">
        <f>ROUNDDOWN(E9*G15,0)</f>
        <v>0</v>
      </c>
      <c r="F15" s="32" t="s">
        <v>593</v>
      </c>
      <c r="G15" s="45">
        <v>0</v>
      </c>
      <c r="H15" s="34"/>
    </row>
    <row r="16" spans="1:8" s="20" customFormat="1" ht="19.5" customHeight="1" x14ac:dyDescent="0.3">
      <c r="B16" s="124"/>
      <c r="C16" s="127"/>
      <c r="D16" s="30" t="s">
        <v>600</v>
      </c>
      <c r="E16" s="31">
        <f>ROUNDDOWN(E9*G16,0)</f>
        <v>350542</v>
      </c>
      <c r="F16" s="32" t="s">
        <v>593</v>
      </c>
      <c r="G16" s="47">
        <v>3.2300000000000002E-2</v>
      </c>
      <c r="H16" s="34"/>
    </row>
    <row r="17" spans="2:13" s="20" customFormat="1" ht="19.5" customHeight="1" x14ac:dyDescent="0.3">
      <c r="B17" s="124"/>
      <c r="C17" s="127"/>
      <c r="D17" s="30" t="s">
        <v>601</v>
      </c>
      <c r="E17" s="31">
        <f>ROUNDDOWN(E9*G17,0)</f>
        <v>488371</v>
      </c>
      <c r="F17" s="32" t="s">
        <v>593</v>
      </c>
      <c r="G17" s="45">
        <v>4.4999999999999998E-2</v>
      </c>
      <c r="H17" s="34"/>
    </row>
    <row r="18" spans="2:13" s="20" customFormat="1" ht="19.5" customHeight="1" x14ac:dyDescent="0.3">
      <c r="B18" s="124"/>
      <c r="C18" s="127"/>
      <c r="D18" s="48" t="s">
        <v>602</v>
      </c>
      <c r="E18" s="49">
        <f>ROUNDDOWN(E16*G18,0)</f>
        <v>29831</v>
      </c>
      <c r="F18" s="50" t="s">
        <v>603</v>
      </c>
      <c r="G18" s="47">
        <v>8.5099999999999995E-2</v>
      </c>
      <c r="H18" s="51"/>
    </row>
    <row r="19" spans="2:13" s="20" customFormat="1" ht="19.5" customHeight="1" x14ac:dyDescent="0.3">
      <c r="B19" s="124"/>
      <c r="C19" s="127"/>
      <c r="D19" s="30" t="s">
        <v>604</v>
      </c>
      <c r="E19" s="31">
        <f>ROUNDDOWN((E8+E9)*G19,0)</f>
        <v>1364474</v>
      </c>
      <c r="F19" s="32" t="s">
        <v>605</v>
      </c>
      <c r="G19" s="46">
        <v>2.93E-2</v>
      </c>
      <c r="H19" s="52"/>
      <c r="K19" s="53"/>
      <c r="L19" s="53"/>
      <c r="M19" s="53"/>
    </row>
    <row r="20" spans="2:13" s="20" customFormat="1" ht="19.5" customHeight="1" x14ac:dyDescent="0.3">
      <c r="B20" s="124"/>
      <c r="C20" s="127"/>
      <c r="D20" s="54" t="s">
        <v>606</v>
      </c>
      <c r="E20" s="55">
        <f>ROUNDDOWN((E8+E11)*G20,0)</f>
        <v>998768</v>
      </c>
      <c r="F20" s="56" t="s">
        <v>607</v>
      </c>
      <c r="G20" s="46">
        <v>2.12E-2</v>
      </c>
      <c r="H20" s="57"/>
    </row>
    <row r="21" spans="2:13" s="20" customFormat="1" ht="19.5" customHeight="1" x14ac:dyDescent="0.3">
      <c r="B21" s="124"/>
      <c r="C21" s="127"/>
      <c r="D21" s="30" t="s">
        <v>608</v>
      </c>
      <c r="E21" s="31">
        <f>ROUNDDOWN((E8+E9+E12)*G21,0)</f>
        <v>233360</v>
      </c>
      <c r="F21" s="32" t="s">
        <v>609</v>
      </c>
      <c r="G21" s="45">
        <v>5.0000000000000001E-3</v>
      </c>
      <c r="H21" s="34"/>
    </row>
    <row r="22" spans="2:13" s="20" customFormat="1" ht="19.5" customHeight="1" x14ac:dyDescent="0.3">
      <c r="B22" s="124"/>
      <c r="C22" s="127"/>
      <c r="D22" s="58" t="s">
        <v>610</v>
      </c>
      <c r="E22" s="31">
        <f>ROUNDDOWN((E8+E9+E12)*G22,0)</f>
        <v>37804</v>
      </c>
      <c r="F22" s="32" t="s">
        <v>609</v>
      </c>
      <c r="G22" s="59">
        <v>8.0999999999999996E-4</v>
      </c>
      <c r="H22" s="34"/>
    </row>
    <row r="23" spans="2:13" s="20" customFormat="1" ht="19.5" customHeight="1" x14ac:dyDescent="0.3">
      <c r="B23" s="124"/>
      <c r="C23" s="127"/>
      <c r="D23" s="58" t="s">
        <v>611</v>
      </c>
      <c r="E23" s="31">
        <f>ROUNDDOWN((E8+E9+E12)*G23,0)</f>
        <v>32670</v>
      </c>
      <c r="F23" s="32" t="s">
        <v>609</v>
      </c>
      <c r="G23" s="46">
        <v>6.9999999999999999E-4</v>
      </c>
      <c r="H23" s="34"/>
    </row>
    <row r="24" spans="2:13" s="20" customFormat="1" ht="19.5" customHeight="1" x14ac:dyDescent="0.3">
      <c r="B24" s="125"/>
      <c r="C24" s="128"/>
      <c r="D24" s="35" t="s">
        <v>589</v>
      </c>
      <c r="E24" s="36">
        <f>ROUNDDOWN(SUM(E12:E23),0)</f>
        <v>4165289</v>
      </c>
      <c r="F24" s="37"/>
      <c r="G24" s="38"/>
      <c r="H24" s="39"/>
    </row>
    <row r="25" spans="2:13" s="20" customFormat="1" ht="19.5" customHeight="1" x14ac:dyDescent="0.3">
      <c r="B25" s="139" t="s">
        <v>612</v>
      </c>
      <c r="C25" s="140"/>
      <c r="D25" s="141"/>
      <c r="E25" s="60">
        <f>ROUNDDOWN(E8+E11+E24,0)</f>
        <v>51277017</v>
      </c>
      <c r="F25" s="42"/>
      <c r="G25" s="43"/>
      <c r="H25" s="44"/>
    </row>
    <row r="26" spans="2:13" s="20" customFormat="1" ht="19.5" customHeight="1" x14ac:dyDescent="0.3">
      <c r="B26" s="133" t="s">
        <v>613</v>
      </c>
      <c r="C26" s="134"/>
      <c r="D26" s="135"/>
      <c r="E26" s="31">
        <f>ROUNDDOWN(E25*G26,0)</f>
        <v>1538310</v>
      </c>
      <c r="F26" s="32" t="s">
        <v>614</v>
      </c>
      <c r="G26" s="45">
        <v>0.03</v>
      </c>
      <c r="H26" s="34"/>
    </row>
    <row r="27" spans="2:13" s="20" customFormat="1" ht="19.5" customHeight="1" x14ac:dyDescent="0.3">
      <c r="B27" s="133" t="s">
        <v>615</v>
      </c>
      <c r="C27" s="134"/>
      <c r="D27" s="135"/>
      <c r="E27" s="31">
        <f>ROUNDDOWN((E11+E24+E26)*G27,0)-17161/1.1</f>
        <v>1865282.0909090908</v>
      </c>
      <c r="F27" s="32" t="s">
        <v>616</v>
      </c>
      <c r="G27" s="45">
        <v>0.11</v>
      </c>
      <c r="H27" s="34"/>
    </row>
    <row r="28" spans="2:13" s="20" customFormat="1" ht="19.5" customHeight="1" x14ac:dyDescent="0.3">
      <c r="B28" s="133" t="s">
        <v>617</v>
      </c>
      <c r="C28" s="134"/>
      <c r="D28" s="135"/>
      <c r="E28" s="31">
        <f>+공종별집계표!L13</f>
        <v>28482</v>
      </c>
      <c r="F28" s="32"/>
      <c r="G28" s="46"/>
      <c r="H28" s="34"/>
    </row>
    <row r="29" spans="2:13" s="20" customFormat="1" ht="19.5" customHeight="1" x14ac:dyDescent="0.3">
      <c r="B29" s="133" t="s">
        <v>618</v>
      </c>
      <c r="C29" s="134"/>
      <c r="D29" s="135"/>
      <c r="E29" s="31">
        <f>ROUNDDOWN(SUM(E25:E28),0)</f>
        <v>54709091</v>
      </c>
      <c r="F29" s="32"/>
      <c r="G29" s="46"/>
      <c r="H29" s="34"/>
    </row>
    <row r="30" spans="2:13" s="20" customFormat="1" ht="19.5" customHeight="1" x14ac:dyDescent="0.3">
      <c r="B30" s="133" t="s">
        <v>619</v>
      </c>
      <c r="C30" s="134"/>
      <c r="D30" s="135"/>
      <c r="E30" s="31">
        <f>ROUNDDOWN((E29)*G30,0)</f>
        <v>5470909</v>
      </c>
      <c r="F30" s="32" t="s">
        <v>620</v>
      </c>
      <c r="G30" s="45">
        <v>0.1</v>
      </c>
      <c r="H30" s="34"/>
    </row>
    <row r="31" spans="2:13" s="20" customFormat="1" ht="19.5" customHeight="1" x14ac:dyDescent="0.3">
      <c r="B31" s="130" t="s">
        <v>621</v>
      </c>
      <c r="C31" s="131"/>
      <c r="D31" s="132"/>
      <c r="E31" s="61">
        <f>+(E29+E30)</f>
        <v>60180000</v>
      </c>
      <c r="F31" s="62"/>
      <c r="G31" s="63"/>
      <c r="H31" s="64"/>
    </row>
    <row r="32" spans="2:13" s="20" customFormat="1" ht="19.5" customHeight="1" x14ac:dyDescent="0.3">
      <c r="B32" s="133" t="s">
        <v>622</v>
      </c>
      <c r="C32" s="134"/>
      <c r="D32" s="135"/>
      <c r="E32" s="31"/>
      <c r="F32" s="32"/>
      <c r="G32" s="46"/>
      <c r="H32" s="34"/>
    </row>
    <row r="33" spans="2:8" s="20" customFormat="1" ht="19.5" customHeight="1" x14ac:dyDescent="0.3">
      <c r="B33" s="136" t="s">
        <v>623</v>
      </c>
      <c r="C33" s="137"/>
      <c r="D33" s="138"/>
      <c r="E33" s="36">
        <f>+E31+E32</f>
        <v>60180000</v>
      </c>
      <c r="F33" s="37"/>
      <c r="G33" s="65"/>
      <c r="H33" s="39"/>
    </row>
    <row r="34" spans="2:8" s="20" customFormat="1" ht="19.5" customHeight="1" x14ac:dyDescent="0.3">
      <c r="B34" s="66"/>
      <c r="C34" s="66"/>
      <c r="D34" s="66"/>
      <c r="E34" s="67"/>
      <c r="F34" s="68"/>
      <c r="H34" s="69"/>
    </row>
    <row r="35" spans="2:8" s="20" customFormat="1" ht="19.5" customHeight="1" x14ac:dyDescent="0.3">
      <c r="B35" s="17"/>
      <c r="C35" s="17"/>
      <c r="D35" s="17"/>
      <c r="E35" s="70"/>
      <c r="F35" s="17"/>
      <c r="G35" s="17"/>
      <c r="H35" s="71"/>
    </row>
    <row r="36" spans="2:8" ht="19.5" customHeight="1" x14ac:dyDescent="0.3">
      <c r="E36" s="72"/>
    </row>
    <row r="37" spans="2:8" ht="19.5" customHeight="1" x14ac:dyDescent="0.3">
      <c r="E37" s="72"/>
    </row>
    <row r="38" spans="2:8" ht="19.5" customHeight="1" x14ac:dyDescent="0.3">
      <c r="E38" s="31"/>
    </row>
    <row r="39" spans="2:8" ht="19.5" customHeight="1" x14ac:dyDescent="0.3">
      <c r="E39" s="31"/>
    </row>
    <row r="40" spans="2:8" ht="19.5" customHeight="1" x14ac:dyDescent="0.3"/>
    <row r="41" spans="2:8" ht="19.5" customHeight="1" x14ac:dyDescent="0.3"/>
    <row r="42" spans="2:8" ht="19.5" customHeight="1" x14ac:dyDescent="0.3"/>
  </sheetData>
  <mergeCells count="15">
    <mergeCell ref="B31:D31"/>
    <mergeCell ref="B32:D32"/>
    <mergeCell ref="B33:D33"/>
    <mergeCell ref="B25:D25"/>
    <mergeCell ref="B26:D26"/>
    <mergeCell ref="B27:D27"/>
    <mergeCell ref="B28:D28"/>
    <mergeCell ref="B29:D29"/>
    <mergeCell ref="B30:D30"/>
    <mergeCell ref="B4:D4"/>
    <mergeCell ref="F4:G4"/>
    <mergeCell ref="B5:B24"/>
    <mergeCell ref="C5:C8"/>
    <mergeCell ref="C9:C11"/>
    <mergeCell ref="C12:C24"/>
  </mergeCells>
  <phoneticPr fontId="1" type="noConversion"/>
  <printOptions horizontalCentered="1"/>
  <pageMargins left="1.1811023622047245" right="0.59055118110236227" top="0.47244094488188981" bottom="0" header="0.51181102362204722" footer="0.51181102362204722"/>
  <pageSetup paperSize="9" scale="7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7"/>
  <sheetViews>
    <sheetView topLeftCell="A13" workbookViewId="0">
      <selection activeCell="M14" sqref="M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20" ht="30" customHeight="1" x14ac:dyDescent="0.3">
      <c r="A2" s="146" t="s">
        <v>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1:20" ht="30" customHeight="1" x14ac:dyDescent="0.3">
      <c r="A3" s="143" t="s">
        <v>2</v>
      </c>
      <c r="B3" s="143" t="s">
        <v>3</v>
      </c>
      <c r="C3" s="143" t="s">
        <v>4</v>
      </c>
      <c r="D3" s="143" t="s">
        <v>5</v>
      </c>
      <c r="E3" s="143" t="s">
        <v>6</v>
      </c>
      <c r="F3" s="143"/>
      <c r="G3" s="143" t="s">
        <v>9</v>
      </c>
      <c r="H3" s="143"/>
      <c r="I3" s="143" t="s">
        <v>10</v>
      </c>
      <c r="J3" s="143"/>
      <c r="K3" s="143" t="s">
        <v>11</v>
      </c>
      <c r="L3" s="143"/>
      <c r="M3" s="143" t="s">
        <v>12</v>
      </c>
      <c r="N3" s="142" t="s">
        <v>13</v>
      </c>
      <c r="O3" s="142" t="s">
        <v>14</v>
      </c>
      <c r="P3" s="142" t="s">
        <v>15</v>
      </c>
      <c r="Q3" s="142" t="s">
        <v>16</v>
      </c>
      <c r="R3" s="142" t="s">
        <v>17</v>
      </c>
      <c r="S3" s="142" t="s">
        <v>18</v>
      </c>
      <c r="T3" s="142" t="s">
        <v>19</v>
      </c>
    </row>
    <row r="4" spans="1:20" ht="30" customHeight="1" x14ac:dyDescent="0.3">
      <c r="A4" s="144"/>
      <c r="B4" s="144"/>
      <c r="C4" s="144"/>
      <c r="D4" s="144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144"/>
      <c r="N4" s="142"/>
      <c r="O4" s="142"/>
      <c r="P4" s="142"/>
      <c r="Q4" s="142"/>
      <c r="R4" s="142"/>
      <c r="S4" s="142"/>
      <c r="T4" s="142"/>
    </row>
    <row r="5" spans="1:20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>
        <f>F6</f>
        <v>35716386</v>
      </c>
      <c r="F5" s="10">
        <f t="shared" ref="F5:F13" si="0">E5*D5</f>
        <v>35716386</v>
      </c>
      <c r="G5" s="10">
        <f>H6</f>
        <v>10852707</v>
      </c>
      <c r="H5" s="10">
        <f t="shared" ref="H5:H13" si="1">G5*D5</f>
        <v>10852707</v>
      </c>
      <c r="I5" s="10">
        <f>J6</f>
        <v>103005</v>
      </c>
      <c r="J5" s="10">
        <f t="shared" ref="J5:J13" si="2">I5*D5</f>
        <v>103005</v>
      </c>
      <c r="K5" s="10">
        <f t="shared" ref="K5:K13" si="3">E5+G5+I5</f>
        <v>46672098</v>
      </c>
      <c r="L5" s="10">
        <f t="shared" ref="L5:L13" si="4">F5+H5+J5</f>
        <v>46672098</v>
      </c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 x14ac:dyDescent="0.3">
      <c r="A6" s="8" t="s">
        <v>54</v>
      </c>
      <c r="B6" s="8" t="s">
        <v>52</v>
      </c>
      <c r="C6" s="8" t="s">
        <v>52</v>
      </c>
      <c r="D6" s="9">
        <v>3</v>
      </c>
      <c r="E6" s="10">
        <f>F7+F8+F9+F10+F11+F12</f>
        <v>11905462</v>
      </c>
      <c r="F6" s="10">
        <f t="shared" si="0"/>
        <v>35716386</v>
      </c>
      <c r="G6" s="10">
        <f>H7+H8+H9+H10+H11+H12</f>
        <v>3617569</v>
      </c>
      <c r="H6" s="10">
        <f t="shared" si="1"/>
        <v>10852707</v>
      </c>
      <c r="I6" s="10">
        <f>J7+J8+J9+J10+J11+J12</f>
        <v>34335</v>
      </c>
      <c r="J6" s="10">
        <f t="shared" si="2"/>
        <v>103005</v>
      </c>
      <c r="K6" s="10">
        <f t="shared" si="3"/>
        <v>15557366</v>
      </c>
      <c r="L6" s="10">
        <f t="shared" si="4"/>
        <v>46672098</v>
      </c>
      <c r="M6" s="8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10">
        <f>공종별내역서!F27</f>
        <v>180378</v>
      </c>
      <c r="F7" s="10">
        <f t="shared" si="0"/>
        <v>180378</v>
      </c>
      <c r="G7" s="10">
        <f>공종별내역서!H27</f>
        <v>921007</v>
      </c>
      <c r="H7" s="10">
        <f t="shared" si="1"/>
        <v>921007</v>
      </c>
      <c r="I7" s="10">
        <f>공종별내역서!J27</f>
        <v>2331</v>
      </c>
      <c r="J7" s="10">
        <f t="shared" si="2"/>
        <v>2331</v>
      </c>
      <c r="K7" s="10">
        <f t="shared" si="3"/>
        <v>1103716</v>
      </c>
      <c r="L7" s="10">
        <f t="shared" si="4"/>
        <v>1103716</v>
      </c>
      <c r="M7" s="8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 x14ac:dyDescent="0.3">
      <c r="A8" s="8" t="s">
        <v>74</v>
      </c>
      <c r="B8" s="8" t="s">
        <v>52</v>
      </c>
      <c r="C8" s="8" t="s">
        <v>52</v>
      </c>
      <c r="D8" s="9">
        <v>1</v>
      </c>
      <c r="E8" s="10">
        <f>공종별내역서!F51</f>
        <v>245660</v>
      </c>
      <c r="F8" s="10">
        <f t="shared" si="0"/>
        <v>245660</v>
      </c>
      <c r="G8" s="10">
        <f>공종별내역서!H51</f>
        <v>520811</v>
      </c>
      <c r="H8" s="10">
        <f t="shared" si="1"/>
        <v>520811</v>
      </c>
      <c r="I8" s="10">
        <f>공종별내역서!J51</f>
        <v>15624</v>
      </c>
      <c r="J8" s="10">
        <f t="shared" si="2"/>
        <v>15624</v>
      </c>
      <c r="K8" s="10">
        <f t="shared" si="3"/>
        <v>782095</v>
      </c>
      <c r="L8" s="10">
        <f t="shared" si="4"/>
        <v>782095</v>
      </c>
      <c r="M8" s="8" t="s">
        <v>52</v>
      </c>
      <c r="N8" s="2" t="s">
        <v>75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 x14ac:dyDescent="0.3">
      <c r="A9" s="8" t="s">
        <v>98</v>
      </c>
      <c r="B9" s="8" t="s">
        <v>52</v>
      </c>
      <c r="C9" s="8" t="s">
        <v>52</v>
      </c>
      <c r="D9" s="9">
        <v>1</v>
      </c>
      <c r="E9" s="10">
        <f>공종별내역서!F75</f>
        <v>9343744</v>
      </c>
      <c r="F9" s="10">
        <f t="shared" si="0"/>
        <v>9343744</v>
      </c>
      <c r="G9" s="10">
        <f>공종별내역서!H75</f>
        <v>505976</v>
      </c>
      <c r="H9" s="10">
        <f t="shared" si="1"/>
        <v>505976</v>
      </c>
      <c r="I9" s="10">
        <f>공종별내역서!J75</f>
        <v>0</v>
      </c>
      <c r="J9" s="10">
        <f t="shared" si="2"/>
        <v>0</v>
      </c>
      <c r="K9" s="10">
        <f t="shared" si="3"/>
        <v>9849720</v>
      </c>
      <c r="L9" s="10">
        <f t="shared" si="4"/>
        <v>9849720</v>
      </c>
      <c r="M9" s="8" t="s">
        <v>52</v>
      </c>
      <c r="N9" s="2" t="s">
        <v>99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30" customHeight="1" x14ac:dyDescent="0.3">
      <c r="A10" s="8" t="s">
        <v>122</v>
      </c>
      <c r="B10" s="8" t="s">
        <v>52</v>
      </c>
      <c r="C10" s="8" t="s">
        <v>52</v>
      </c>
      <c r="D10" s="9">
        <v>1</v>
      </c>
      <c r="E10" s="10">
        <f>공종별내역서!F99</f>
        <v>1235680</v>
      </c>
      <c r="F10" s="10">
        <f t="shared" si="0"/>
        <v>1235680</v>
      </c>
      <c r="G10" s="10">
        <f>공종별내역서!H99</f>
        <v>1625219</v>
      </c>
      <c r="H10" s="10">
        <f t="shared" si="1"/>
        <v>1625219</v>
      </c>
      <c r="I10" s="10">
        <f>공종별내역서!J99</f>
        <v>16380</v>
      </c>
      <c r="J10" s="10">
        <f t="shared" si="2"/>
        <v>16380</v>
      </c>
      <c r="K10" s="10">
        <f t="shared" si="3"/>
        <v>2877279</v>
      </c>
      <c r="L10" s="10">
        <f t="shared" si="4"/>
        <v>2877279</v>
      </c>
      <c r="M10" s="8" t="s">
        <v>52</v>
      </c>
      <c r="N10" s="2" t="s">
        <v>123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30" customHeight="1" x14ac:dyDescent="0.3">
      <c r="A11" s="8" t="s">
        <v>155</v>
      </c>
      <c r="B11" s="8" t="s">
        <v>52</v>
      </c>
      <c r="C11" s="8" t="s">
        <v>52</v>
      </c>
      <c r="D11" s="9">
        <v>1</v>
      </c>
      <c r="E11" s="10">
        <f>공종별내역서!F123</f>
        <v>900000</v>
      </c>
      <c r="F11" s="10">
        <f t="shared" si="0"/>
        <v>900000</v>
      </c>
      <c r="G11" s="10">
        <f>공종별내역서!H123</f>
        <v>0</v>
      </c>
      <c r="H11" s="10">
        <f t="shared" si="1"/>
        <v>0</v>
      </c>
      <c r="I11" s="10">
        <f>공종별내역서!J123</f>
        <v>0</v>
      </c>
      <c r="J11" s="10">
        <f t="shared" si="2"/>
        <v>0</v>
      </c>
      <c r="K11" s="10">
        <f t="shared" si="3"/>
        <v>900000</v>
      </c>
      <c r="L11" s="10">
        <f t="shared" si="4"/>
        <v>900000</v>
      </c>
      <c r="M11" s="8" t="s">
        <v>52</v>
      </c>
      <c r="N11" s="2" t="s">
        <v>156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30" customHeight="1" x14ac:dyDescent="0.3">
      <c r="A12" s="8" t="s">
        <v>165</v>
      </c>
      <c r="B12" s="8" t="s">
        <v>52</v>
      </c>
      <c r="C12" s="8" t="s">
        <v>52</v>
      </c>
      <c r="D12" s="9">
        <v>1</v>
      </c>
      <c r="E12" s="10">
        <f>공종별내역서!F147</f>
        <v>0</v>
      </c>
      <c r="F12" s="10">
        <f t="shared" si="0"/>
        <v>0</v>
      </c>
      <c r="G12" s="10">
        <f>공종별내역서!H147</f>
        <v>44556</v>
      </c>
      <c r="H12" s="10">
        <f t="shared" si="1"/>
        <v>44556</v>
      </c>
      <c r="I12" s="10">
        <f>공종별내역서!J147</f>
        <v>0</v>
      </c>
      <c r="J12" s="10">
        <f t="shared" si="2"/>
        <v>0</v>
      </c>
      <c r="K12" s="10">
        <f t="shared" si="3"/>
        <v>44556</v>
      </c>
      <c r="L12" s="10">
        <f t="shared" si="4"/>
        <v>44556</v>
      </c>
      <c r="M12" s="8" t="s">
        <v>52</v>
      </c>
      <c r="N12" s="2" t="s">
        <v>166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167</v>
      </c>
      <c r="T12" s="6"/>
    </row>
    <row r="13" spans="1:20" ht="30" customHeight="1" x14ac:dyDescent="0.3">
      <c r="A13" s="8" t="s">
        <v>177</v>
      </c>
      <c r="B13" s="8" t="s">
        <v>52</v>
      </c>
      <c r="C13" s="8" t="s">
        <v>52</v>
      </c>
      <c r="D13" s="9">
        <v>3</v>
      </c>
      <c r="E13" s="10">
        <f>공종별내역서!F171</f>
        <v>0</v>
      </c>
      <c r="F13" s="10">
        <f t="shared" si="0"/>
        <v>0</v>
      </c>
      <c r="G13" s="10">
        <f>공종별내역서!H171</f>
        <v>0</v>
      </c>
      <c r="H13" s="10">
        <f t="shared" si="1"/>
        <v>0</v>
      </c>
      <c r="I13" s="10">
        <f>공종별내역서!J171</f>
        <v>9494</v>
      </c>
      <c r="J13" s="10">
        <f t="shared" si="2"/>
        <v>28482</v>
      </c>
      <c r="K13" s="10">
        <f t="shared" si="3"/>
        <v>9494</v>
      </c>
      <c r="L13" s="10">
        <f t="shared" si="4"/>
        <v>28482</v>
      </c>
      <c r="M13" s="8" t="s">
        <v>577</v>
      </c>
      <c r="N13" s="2" t="s">
        <v>178</v>
      </c>
      <c r="O13" s="2" t="s">
        <v>52</v>
      </c>
      <c r="P13" s="2" t="s">
        <v>52</v>
      </c>
      <c r="Q13" s="2" t="s">
        <v>179</v>
      </c>
      <c r="R13" s="3">
        <v>3</v>
      </c>
      <c r="S13" s="2" t="s">
        <v>52</v>
      </c>
      <c r="T13" s="6">
        <f>L13*3</f>
        <v>85446</v>
      </c>
    </row>
    <row r="14" spans="1:20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5"/>
    </row>
    <row r="15" spans="1:20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5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5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5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8" t="s">
        <v>72</v>
      </c>
      <c r="B27" s="9"/>
      <c r="C27" s="9"/>
      <c r="D27" s="9"/>
      <c r="E27" s="9"/>
      <c r="F27" s="10">
        <f>F5</f>
        <v>35716386</v>
      </c>
      <c r="G27" s="9"/>
      <c r="H27" s="10">
        <f>H5</f>
        <v>10852707</v>
      </c>
      <c r="I27" s="9"/>
      <c r="J27" s="10">
        <f>J5</f>
        <v>103005</v>
      </c>
      <c r="K27" s="9"/>
      <c r="L27" s="10">
        <f>L5</f>
        <v>46672098</v>
      </c>
      <c r="M27" s="9"/>
      <c r="T27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171"/>
  <sheetViews>
    <sheetView topLeftCell="A88" workbookViewId="0">
      <selection activeCell="M102" sqref="M10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46" t="s">
        <v>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</row>
    <row r="2" spans="1:48" ht="30" customHeight="1" x14ac:dyDescent="0.3">
      <c r="A2" s="143" t="s">
        <v>2</v>
      </c>
      <c r="B2" s="143" t="s">
        <v>3</v>
      </c>
      <c r="C2" s="143" t="s">
        <v>4</v>
      </c>
      <c r="D2" s="143" t="s">
        <v>5</v>
      </c>
      <c r="E2" s="143" t="s">
        <v>6</v>
      </c>
      <c r="F2" s="143"/>
      <c r="G2" s="143" t="s">
        <v>9</v>
      </c>
      <c r="H2" s="143"/>
      <c r="I2" s="143" t="s">
        <v>10</v>
      </c>
      <c r="J2" s="143"/>
      <c r="K2" s="143" t="s">
        <v>11</v>
      </c>
      <c r="L2" s="143"/>
      <c r="M2" s="143" t="s">
        <v>12</v>
      </c>
      <c r="N2" s="142" t="s">
        <v>20</v>
      </c>
      <c r="O2" s="142" t="s">
        <v>14</v>
      </c>
      <c r="P2" s="142" t="s">
        <v>21</v>
      </c>
      <c r="Q2" s="142" t="s">
        <v>13</v>
      </c>
      <c r="R2" s="142" t="s">
        <v>22</v>
      </c>
      <c r="S2" s="142" t="s">
        <v>23</v>
      </c>
      <c r="T2" s="142" t="s">
        <v>24</v>
      </c>
      <c r="U2" s="142" t="s">
        <v>25</v>
      </c>
      <c r="V2" s="142" t="s">
        <v>26</v>
      </c>
      <c r="W2" s="142" t="s">
        <v>27</v>
      </c>
      <c r="X2" s="142" t="s">
        <v>28</v>
      </c>
      <c r="Y2" s="142" t="s">
        <v>29</v>
      </c>
      <c r="Z2" s="142" t="s">
        <v>30</v>
      </c>
      <c r="AA2" s="142" t="s">
        <v>31</v>
      </c>
      <c r="AB2" s="142" t="s">
        <v>32</v>
      </c>
      <c r="AC2" s="142" t="s">
        <v>33</v>
      </c>
      <c r="AD2" s="142" t="s">
        <v>34</v>
      </c>
      <c r="AE2" s="142" t="s">
        <v>35</v>
      </c>
      <c r="AF2" s="142" t="s">
        <v>36</v>
      </c>
      <c r="AG2" s="142" t="s">
        <v>37</v>
      </c>
      <c r="AH2" s="142" t="s">
        <v>38</v>
      </c>
      <c r="AI2" s="142" t="s">
        <v>39</v>
      </c>
      <c r="AJ2" s="142" t="s">
        <v>40</v>
      </c>
      <c r="AK2" s="142" t="s">
        <v>41</v>
      </c>
      <c r="AL2" s="142" t="s">
        <v>42</v>
      </c>
      <c r="AM2" s="142" t="s">
        <v>43</v>
      </c>
      <c r="AN2" s="142" t="s">
        <v>44</v>
      </c>
      <c r="AO2" s="142" t="s">
        <v>45</v>
      </c>
      <c r="AP2" s="142" t="s">
        <v>46</v>
      </c>
      <c r="AQ2" s="142" t="s">
        <v>47</v>
      </c>
      <c r="AR2" s="142" t="s">
        <v>48</v>
      </c>
      <c r="AS2" s="142" t="s">
        <v>16</v>
      </c>
      <c r="AT2" s="142" t="s">
        <v>17</v>
      </c>
      <c r="AU2" s="142" t="s">
        <v>49</v>
      </c>
      <c r="AV2" s="142" t="s">
        <v>50</v>
      </c>
    </row>
    <row r="3" spans="1:48" ht="30" customHeight="1" x14ac:dyDescent="0.3">
      <c r="A3" s="143"/>
      <c r="B3" s="143"/>
      <c r="C3" s="143"/>
      <c r="D3" s="143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143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</row>
    <row r="4" spans="1:48" ht="30" customHeight="1" x14ac:dyDescent="0.3">
      <c r="A4" s="8" t="s">
        <v>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58</v>
      </c>
      <c r="B5" s="8" t="s">
        <v>59</v>
      </c>
      <c r="C5" s="8" t="s">
        <v>60</v>
      </c>
      <c r="D5" s="9">
        <v>1.6120000000000001</v>
      </c>
      <c r="E5" s="11">
        <f>TRUNC(일위대가목록!E4,0)</f>
        <v>58746</v>
      </c>
      <c r="F5" s="11">
        <f>TRUNC(E5*D5, 0)</f>
        <v>94698</v>
      </c>
      <c r="G5" s="11">
        <f>TRUNC(일위대가목록!F4,0)</f>
        <v>426312</v>
      </c>
      <c r="H5" s="11">
        <f>TRUNC(G5*D5, 0)</f>
        <v>687214</v>
      </c>
      <c r="I5" s="11">
        <f>TRUNC(일위대가목록!G4,0)</f>
        <v>0</v>
      </c>
      <c r="J5" s="11">
        <f>TRUNC(I5*D5, 0)</f>
        <v>0</v>
      </c>
      <c r="K5" s="11">
        <f>TRUNC(E5+G5+I5, 0)</f>
        <v>485058</v>
      </c>
      <c r="L5" s="11">
        <f>TRUNC(F5+H5+J5, 0)</f>
        <v>781912</v>
      </c>
      <c r="M5" s="8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1452</v>
      </c>
    </row>
    <row r="6" spans="1:48" ht="30" customHeight="1" x14ac:dyDescent="0.3">
      <c r="A6" s="8" t="s">
        <v>66</v>
      </c>
      <c r="B6" s="8" t="s">
        <v>67</v>
      </c>
      <c r="C6" s="8" t="s">
        <v>68</v>
      </c>
      <c r="D6" s="9">
        <v>9</v>
      </c>
      <c r="E6" s="11">
        <f>TRUNC(일위대가목록!E5,0)</f>
        <v>9520</v>
      </c>
      <c r="F6" s="11">
        <f>TRUNC(E6*D6, 0)</f>
        <v>85680</v>
      </c>
      <c r="G6" s="11">
        <f>TRUNC(일위대가목록!F5,0)</f>
        <v>25977</v>
      </c>
      <c r="H6" s="11">
        <f>TRUNC(G6*D6, 0)</f>
        <v>233793</v>
      </c>
      <c r="I6" s="11">
        <f>TRUNC(일위대가목록!G5,0)</f>
        <v>259</v>
      </c>
      <c r="J6" s="11">
        <f>TRUNC(I6*D6, 0)</f>
        <v>2331</v>
      </c>
      <c r="K6" s="11">
        <f>TRUNC(E6+G6+I6, 0)</f>
        <v>35756</v>
      </c>
      <c r="L6" s="11">
        <f>TRUNC(F6+H6+J6, 0)</f>
        <v>321804</v>
      </c>
      <c r="M6" s="8" t="s">
        <v>69</v>
      </c>
      <c r="N6" s="2" t="s">
        <v>70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71</v>
      </c>
      <c r="AV6" s="3">
        <v>1451</v>
      </c>
    </row>
    <row r="7" spans="1:48" ht="30" customHeigh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48" ht="30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48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8" t="s">
        <v>72</v>
      </c>
      <c r="B27" s="9"/>
      <c r="C27" s="9"/>
      <c r="D27" s="9"/>
      <c r="E27" s="9"/>
      <c r="F27" s="11">
        <f>SUM(F5:F26)</f>
        <v>180378</v>
      </c>
      <c r="G27" s="9"/>
      <c r="H27" s="11">
        <f>SUM(H5:H26)</f>
        <v>921007</v>
      </c>
      <c r="I27" s="9"/>
      <c r="J27" s="11">
        <f>SUM(J5:J26)</f>
        <v>2331</v>
      </c>
      <c r="K27" s="9"/>
      <c r="L27" s="11">
        <f>SUM(L5:L26)</f>
        <v>1103716</v>
      </c>
      <c r="M27" s="9"/>
      <c r="N27" t="s">
        <v>73</v>
      </c>
    </row>
    <row r="28" spans="1:48" ht="30" customHeight="1" x14ac:dyDescent="0.3">
      <c r="A28" s="8" t="s">
        <v>74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75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8" t="s">
        <v>76</v>
      </c>
      <c r="B29" s="8" t="s">
        <v>77</v>
      </c>
      <c r="C29" s="8" t="s">
        <v>78</v>
      </c>
      <c r="D29" s="9">
        <v>89</v>
      </c>
      <c r="E29" s="11">
        <f>TRUNC(단가대비표!O30,0)</f>
        <v>1400</v>
      </c>
      <c r="F29" s="11">
        <f>TRUNC(E29*D29, 0)</f>
        <v>124600</v>
      </c>
      <c r="G29" s="11">
        <f>TRUNC(단가대비표!P30,0)</f>
        <v>0</v>
      </c>
      <c r="H29" s="11">
        <f>TRUNC(G29*D29, 0)</f>
        <v>0</v>
      </c>
      <c r="I29" s="11">
        <f>TRUNC(단가대비표!V30,0)</f>
        <v>0</v>
      </c>
      <c r="J29" s="11">
        <f>TRUNC(I29*D29, 0)</f>
        <v>0</v>
      </c>
      <c r="K29" s="11">
        <f t="shared" ref="K29:L32" si="0">TRUNC(E29+G29+I29, 0)</f>
        <v>1400</v>
      </c>
      <c r="L29" s="11">
        <f t="shared" si="0"/>
        <v>124600</v>
      </c>
      <c r="M29" s="8" t="s">
        <v>79</v>
      </c>
      <c r="N29" s="2" t="s">
        <v>80</v>
      </c>
      <c r="O29" s="2" t="s">
        <v>52</v>
      </c>
      <c r="P29" s="2" t="s">
        <v>52</v>
      </c>
      <c r="Q29" s="2" t="s">
        <v>75</v>
      </c>
      <c r="R29" s="2" t="s">
        <v>64</v>
      </c>
      <c r="S29" s="2" t="s">
        <v>64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81</v>
      </c>
      <c r="AV29" s="3">
        <v>1453</v>
      </c>
    </row>
    <row r="30" spans="1:48" ht="30" customHeight="1" x14ac:dyDescent="0.3">
      <c r="A30" s="8" t="s">
        <v>76</v>
      </c>
      <c r="B30" s="8" t="s">
        <v>82</v>
      </c>
      <c r="C30" s="8" t="s">
        <v>78</v>
      </c>
      <c r="D30" s="9">
        <v>65</v>
      </c>
      <c r="E30" s="11">
        <f>TRUNC(단가대비표!O31,0)</f>
        <v>1920</v>
      </c>
      <c r="F30" s="11">
        <f>TRUNC(E30*D30, 0)</f>
        <v>124800</v>
      </c>
      <c r="G30" s="11">
        <f>TRUNC(단가대비표!P31,0)</f>
        <v>0</v>
      </c>
      <c r="H30" s="11">
        <f>TRUNC(G30*D30, 0)</f>
        <v>0</v>
      </c>
      <c r="I30" s="11">
        <f>TRUNC(단가대비표!V31,0)</f>
        <v>0</v>
      </c>
      <c r="J30" s="11">
        <f>TRUNC(I30*D30, 0)</f>
        <v>0</v>
      </c>
      <c r="K30" s="11">
        <f t="shared" si="0"/>
        <v>1920</v>
      </c>
      <c r="L30" s="11">
        <f t="shared" si="0"/>
        <v>124800</v>
      </c>
      <c r="M30" s="8" t="s">
        <v>83</v>
      </c>
      <c r="N30" s="2" t="s">
        <v>84</v>
      </c>
      <c r="O30" s="2" t="s">
        <v>52</v>
      </c>
      <c r="P30" s="2" t="s">
        <v>52</v>
      </c>
      <c r="Q30" s="2" t="s">
        <v>75</v>
      </c>
      <c r="R30" s="2" t="s">
        <v>64</v>
      </c>
      <c r="S30" s="2" t="s">
        <v>64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85</v>
      </c>
      <c r="AV30" s="3">
        <v>1454</v>
      </c>
    </row>
    <row r="31" spans="1:48" ht="30" customHeight="1" x14ac:dyDescent="0.3">
      <c r="A31" s="8" t="s">
        <v>86</v>
      </c>
      <c r="B31" s="8" t="s">
        <v>87</v>
      </c>
      <c r="C31" s="8" t="s">
        <v>88</v>
      </c>
      <c r="D31" s="9">
        <v>-11</v>
      </c>
      <c r="E31" s="11">
        <f>TRUNC(단가대비표!O8,0)</f>
        <v>340</v>
      </c>
      <c r="F31" s="11">
        <f>TRUNC(E31*D31, 0)</f>
        <v>-3740</v>
      </c>
      <c r="G31" s="11">
        <f>TRUNC(단가대비표!P8,0)</f>
        <v>0</v>
      </c>
      <c r="H31" s="11">
        <f>TRUNC(G31*D31, 0)</f>
        <v>0</v>
      </c>
      <c r="I31" s="11">
        <f>TRUNC(단가대비표!V8,0)</f>
        <v>0</v>
      </c>
      <c r="J31" s="11">
        <f>TRUNC(I31*D31, 0)</f>
        <v>0</v>
      </c>
      <c r="K31" s="11">
        <f t="shared" si="0"/>
        <v>340</v>
      </c>
      <c r="L31" s="11">
        <f t="shared" si="0"/>
        <v>-3740</v>
      </c>
      <c r="M31" s="8" t="s">
        <v>89</v>
      </c>
      <c r="N31" s="2" t="s">
        <v>90</v>
      </c>
      <c r="O31" s="2" t="s">
        <v>52</v>
      </c>
      <c r="P31" s="2" t="s">
        <v>52</v>
      </c>
      <c r="Q31" s="2" t="s">
        <v>75</v>
      </c>
      <c r="R31" s="2" t="s">
        <v>64</v>
      </c>
      <c r="S31" s="2" t="s">
        <v>64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91</v>
      </c>
      <c r="AV31" s="3">
        <v>1457</v>
      </c>
    </row>
    <row r="32" spans="1:48" ht="30" customHeight="1" x14ac:dyDescent="0.3">
      <c r="A32" s="8" t="s">
        <v>92</v>
      </c>
      <c r="B32" s="8" t="s">
        <v>93</v>
      </c>
      <c r="C32" s="8" t="s">
        <v>94</v>
      </c>
      <c r="D32" s="9">
        <v>0.23300000000000001</v>
      </c>
      <c r="E32" s="11">
        <f>TRUNC(일위대가목록!E6,0)</f>
        <v>0</v>
      </c>
      <c r="F32" s="11">
        <f>TRUNC(E32*D32, 0)</f>
        <v>0</v>
      </c>
      <c r="G32" s="11">
        <f>TRUNC(일위대가목록!F6,0)</f>
        <v>2235242</v>
      </c>
      <c r="H32" s="11">
        <f>TRUNC(G32*D32, 0)</f>
        <v>520811</v>
      </c>
      <c r="I32" s="11">
        <f>TRUNC(일위대가목록!G6,0)</f>
        <v>67057</v>
      </c>
      <c r="J32" s="11">
        <f>TRUNC(I32*D32, 0)</f>
        <v>15624</v>
      </c>
      <c r="K32" s="11">
        <f t="shared" si="0"/>
        <v>2302299</v>
      </c>
      <c r="L32" s="11">
        <f t="shared" si="0"/>
        <v>536435</v>
      </c>
      <c r="M32" s="8" t="s">
        <v>95</v>
      </c>
      <c r="N32" s="2" t="s">
        <v>96</v>
      </c>
      <c r="O32" s="2" t="s">
        <v>52</v>
      </c>
      <c r="P32" s="2" t="s">
        <v>52</v>
      </c>
      <c r="Q32" s="2" t="s">
        <v>75</v>
      </c>
      <c r="R32" s="2" t="s">
        <v>63</v>
      </c>
      <c r="S32" s="2" t="s">
        <v>64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97</v>
      </c>
      <c r="AV32" s="3">
        <v>1456</v>
      </c>
    </row>
    <row r="33" spans="1:13" ht="30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ht="30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30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ht="30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30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30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8" t="s">
        <v>72</v>
      </c>
      <c r="B51" s="9"/>
      <c r="C51" s="9"/>
      <c r="D51" s="9"/>
      <c r="E51" s="9"/>
      <c r="F51" s="11">
        <f>SUM(F29:F50)</f>
        <v>245660</v>
      </c>
      <c r="G51" s="9"/>
      <c r="H51" s="11">
        <f>SUM(H29:H50)</f>
        <v>520811</v>
      </c>
      <c r="I51" s="9"/>
      <c r="J51" s="11">
        <f>SUM(J29:J50)</f>
        <v>15624</v>
      </c>
      <c r="K51" s="9"/>
      <c r="L51" s="11">
        <f>SUM(L29:L50)</f>
        <v>782095</v>
      </c>
      <c r="M51" s="9"/>
      <c r="N51" t="s">
        <v>73</v>
      </c>
    </row>
    <row r="52" spans="1:48" ht="30" customHeight="1" x14ac:dyDescent="0.3">
      <c r="A52" s="8" t="s">
        <v>98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3"/>
      <c r="O52" s="3"/>
      <c r="P52" s="3"/>
      <c r="Q52" s="2" t="s">
        <v>99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8" t="s">
        <v>100</v>
      </c>
      <c r="B53" s="8" t="s">
        <v>101</v>
      </c>
      <c r="C53" s="8" t="s">
        <v>68</v>
      </c>
      <c r="D53" s="9">
        <v>347</v>
      </c>
      <c r="E53" s="11">
        <f>TRUNC(단가대비표!O46,0)</f>
        <v>26450</v>
      </c>
      <c r="F53" s="11">
        <f>TRUNC(E53*D53, 0)</f>
        <v>9178150</v>
      </c>
      <c r="G53" s="11">
        <f>TRUNC(단가대비표!P46,0)</f>
        <v>0</v>
      </c>
      <c r="H53" s="11">
        <f>TRUNC(G53*D53, 0)</f>
        <v>0</v>
      </c>
      <c r="I53" s="11">
        <f>TRUNC(단가대비표!V46,0)</f>
        <v>0</v>
      </c>
      <c r="J53" s="11">
        <f>TRUNC(I53*D53, 0)</f>
        <v>0</v>
      </c>
      <c r="K53" s="11">
        <f t="shared" ref="K53:L56" si="1">TRUNC(E53+G53+I53, 0)</f>
        <v>26450</v>
      </c>
      <c r="L53" s="11">
        <f t="shared" si="1"/>
        <v>9178150</v>
      </c>
      <c r="M53" s="8" t="s">
        <v>642</v>
      </c>
      <c r="N53" s="2" t="s">
        <v>103</v>
      </c>
      <c r="O53" s="2" t="s">
        <v>52</v>
      </c>
      <c r="P53" s="2" t="s">
        <v>52</v>
      </c>
      <c r="Q53" s="2" t="s">
        <v>99</v>
      </c>
      <c r="R53" s="2" t="s">
        <v>64</v>
      </c>
      <c r="S53" s="2" t="s">
        <v>64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104</v>
      </c>
      <c r="AV53" s="3">
        <v>1477</v>
      </c>
    </row>
    <row r="54" spans="1:48" ht="30" customHeight="1" x14ac:dyDescent="0.3">
      <c r="A54" s="8" t="s">
        <v>105</v>
      </c>
      <c r="B54" s="8" t="s">
        <v>106</v>
      </c>
      <c r="C54" s="8" t="s">
        <v>68</v>
      </c>
      <c r="D54" s="9">
        <v>6</v>
      </c>
      <c r="E54" s="11">
        <f>TRUNC(일위대가목록!E7,0)</f>
        <v>15091</v>
      </c>
      <c r="F54" s="11">
        <f>TRUNC(E54*D54, 0)</f>
        <v>90546</v>
      </c>
      <c r="G54" s="11">
        <f>TRUNC(일위대가목록!F7,0)</f>
        <v>1824</v>
      </c>
      <c r="H54" s="11">
        <f>TRUNC(G54*D54, 0)</f>
        <v>10944</v>
      </c>
      <c r="I54" s="11">
        <f>TRUNC(일위대가목록!G7,0)</f>
        <v>0</v>
      </c>
      <c r="J54" s="11">
        <f>TRUNC(I54*D54, 0)</f>
        <v>0</v>
      </c>
      <c r="K54" s="11">
        <f t="shared" si="1"/>
        <v>16915</v>
      </c>
      <c r="L54" s="11">
        <f t="shared" si="1"/>
        <v>101490</v>
      </c>
      <c r="M54" s="8" t="s">
        <v>107</v>
      </c>
      <c r="N54" s="2" t="s">
        <v>108</v>
      </c>
      <c r="O54" s="2" t="s">
        <v>52</v>
      </c>
      <c r="P54" s="2" t="s">
        <v>52</v>
      </c>
      <c r="Q54" s="2" t="s">
        <v>99</v>
      </c>
      <c r="R54" s="2" t="s">
        <v>63</v>
      </c>
      <c r="S54" s="2" t="s">
        <v>64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109</v>
      </c>
      <c r="AV54" s="3">
        <v>1461</v>
      </c>
    </row>
    <row r="55" spans="1:48" ht="30" customHeight="1" x14ac:dyDescent="0.3">
      <c r="A55" s="8" t="s">
        <v>110</v>
      </c>
      <c r="B55" s="8" t="s">
        <v>111</v>
      </c>
      <c r="C55" s="8" t="s">
        <v>112</v>
      </c>
      <c r="D55" s="9">
        <v>1</v>
      </c>
      <c r="E55" s="11">
        <f>TRUNC(일위대가목록!E8,0)</f>
        <v>0</v>
      </c>
      <c r="F55" s="11">
        <f>TRUNC(E55*D55, 0)</f>
        <v>0</v>
      </c>
      <c r="G55" s="11">
        <f>TRUNC(일위대가목록!F8,0)</f>
        <v>250854</v>
      </c>
      <c r="H55" s="11">
        <f>TRUNC(G55*D55, 0)</f>
        <v>250854</v>
      </c>
      <c r="I55" s="11">
        <f>TRUNC(일위대가목록!G8,0)</f>
        <v>0</v>
      </c>
      <c r="J55" s="11">
        <f>TRUNC(I55*D55, 0)</f>
        <v>0</v>
      </c>
      <c r="K55" s="11">
        <f t="shared" si="1"/>
        <v>250854</v>
      </c>
      <c r="L55" s="11">
        <f t="shared" si="1"/>
        <v>250854</v>
      </c>
      <c r="M55" s="8" t="s">
        <v>113</v>
      </c>
      <c r="N55" s="2" t="s">
        <v>114</v>
      </c>
      <c r="O55" s="2" t="s">
        <v>52</v>
      </c>
      <c r="P55" s="2" t="s">
        <v>52</v>
      </c>
      <c r="Q55" s="2" t="s">
        <v>99</v>
      </c>
      <c r="R55" s="2" t="s">
        <v>63</v>
      </c>
      <c r="S55" s="2" t="s">
        <v>64</v>
      </c>
      <c r="T55" s="2" t="s">
        <v>64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115</v>
      </c>
      <c r="AV55" s="3">
        <v>1478</v>
      </c>
    </row>
    <row r="56" spans="1:48" ht="30" customHeight="1" x14ac:dyDescent="0.3">
      <c r="A56" s="8" t="s">
        <v>116</v>
      </c>
      <c r="B56" s="8" t="s">
        <v>117</v>
      </c>
      <c r="C56" s="8" t="s">
        <v>118</v>
      </c>
      <c r="D56" s="9">
        <v>2</v>
      </c>
      <c r="E56" s="11">
        <f>TRUNC(일위대가목록!E9,0)</f>
        <v>37524</v>
      </c>
      <c r="F56" s="11">
        <f>TRUNC(E56*D56, 0)</f>
        <v>75048</v>
      </c>
      <c r="G56" s="11">
        <f>TRUNC(일위대가목록!F9,0)</f>
        <v>122089</v>
      </c>
      <c r="H56" s="11">
        <f>TRUNC(G56*D56, 0)</f>
        <v>244178</v>
      </c>
      <c r="I56" s="11">
        <f>TRUNC(일위대가목록!G9,0)</f>
        <v>0</v>
      </c>
      <c r="J56" s="11">
        <f>TRUNC(I56*D56, 0)</f>
        <v>0</v>
      </c>
      <c r="K56" s="11">
        <f t="shared" si="1"/>
        <v>159613</v>
      </c>
      <c r="L56" s="11">
        <f t="shared" si="1"/>
        <v>319226</v>
      </c>
      <c r="M56" s="8" t="s">
        <v>119</v>
      </c>
      <c r="N56" s="2" t="s">
        <v>120</v>
      </c>
      <c r="O56" s="2" t="s">
        <v>52</v>
      </c>
      <c r="P56" s="2" t="s">
        <v>52</v>
      </c>
      <c r="Q56" s="2" t="s">
        <v>99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121</v>
      </c>
      <c r="AV56" s="3">
        <v>1480</v>
      </c>
    </row>
    <row r="57" spans="1:48" ht="30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8" ht="30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48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 x14ac:dyDescent="0.3">
      <c r="A75" s="8" t="s">
        <v>72</v>
      </c>
      <c r="B75" s="9"/>
      <c r="C75" s="9"/>
      <c r="D75" s="9"/>
      <c r="E75" s="9"/>
      <c r="F75" s="11">
        <f>SUM(F53:F74)</f>
        <v>9343744</v>
      </c>
      <c r="G75" s="9"/>
      <c r="H75" s="11">
        <f>SUM(H53:H74)</f>
        <v>505976</v>
      </c>
      <c r="I75" s="9"/>
      <c r="J75" s="11">
        <f>SUM(J53:J74)</f>
        <v>0</v>
      </c>
      <c r="K75" s="9"/>
      <c r="L75" s="11">
        <f>SUM(L53:L74)</f>
        <v>9849720</v>
      </c>
      <c r="M75" s="9"/>
      <c r="N75" t="s">
        <v>73</v>
      </c>
    </row>
    <row r="76" spans="1:48" ht="30" customHeight="1" x14ac:dyDescent="0.3">
      <c r="A76" s="8" t="s">
        <v>122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3"/>
      <c r="O76" s="3"/>
      <c r="P76" s="3"/>
      <c r="Q76" s="2" t="s">
        <v>123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8" t="s">
        <v>124</v>
      </c>
      <c r="B77" s="8" t="s">
        <v>125</v>
      </c>
      <c r="C77" s="8" t="s">
        <v>60</v>
      </c>
      <c r="D77" s="9">
        <v>1.6</v>
      </c>
      <c r="E77" s="11">
        <f>TRUNC(일위대가목록!E10,0)</f>
        <v>90768</v>
      </c>
      <c r="F77" s="11">
        <f t="shared" ref="F77:F82" si="2">TRUNC(E77*D77, 0)</f>
        <v>145228</v>
      </c>
      <c r="G77" s="11">
        <f>TRUNC(일위대가목록!F10,0)</f>
        <v>82781</v>
      </c>
      <c r="H77" s="11">
        <f t="shared" ref="H77:H82" si="3">TRUNC(G77*D77, 0)</f>
        <v>132449</v>
      </c>
      <c r="I77" s="11">
        <f>TRUNC(일위대가목록!G10,0)</f>
        <v>0</v>
      </c>
      <c r="J77" s="11">
        <f t="shared" ref="J77:J82" si="4">TRUNC(I77*D77, 0)</f>
        <v>0</v>
      </c>
      <c r="K77" s="11">
        <f t="shared" ref="K77:L82" si="5">TRUNC(E77+G77+I77, 0)</f>
        <v>173549</v>
      </c>
      <c r="L77" s="11">
        <f t="shared" si="5"/>
        <v>277677</v>
      </c>
      <c r="M77" s="8" t="s">
        <v>126</v>
      </c>
      <c r="N77" s="2" t="s">
        <v>127</v>
      </c>
      <c r="O77" s="2" t="s">
        <v>52</v>
      </c>
      <c r="P77" s="2" t="s">
        <v>52</v>
      </c>
      <c r="Q77" s="2" t="s">
        <v>123</v>
      </c>
      <c r="R77" s="2" t="s">
        <v>63</v>
      </c>
      <c r="S77" s="2" t="s">
        <v>64</v>
      </c>
      <c r="T77" s="2" t="s">
        <v>64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128</v>
      </c>
      <c r="AV77" s="3">
        <v>1462</v>
      </c>
    </row>
    <row r="78" spans="1:48" ht="30" customHeight="1" x14ac:dyDescent="0.3">
      <c r="A78" s="8" t="s">
        <v>129</v>
      </c>
      <c r="B78" s="8" t="s">
        <v>130</v>
      </c>
      <c r="C78" s="8" t="s">
        <v>68</v>
      </c>
      <c r="D78" s="9">
        <v>12</v>
      </c>
      <c r="E78" s="11">
        <f>TRUNC(일위대가목록!E11,0)</f>
        <v>1361</v>
      </c>
      <c r="F78" s="11">
        <f t="shared" si="2"/>
        <v>16332</v>
      </c>
      <c r="G78" s="11">
        <f>TRUNC(일위대가목록!F11,0)</f>
        <v>10834</v>
      </c>
      <c r="H78" s="11">
        <f t="shared" si="3"/>
        <v>130008</v>
      </c>
      <c r="I78" s="11">
        <f>TRUNC(일위대가목록!G11,0)</f>
        <v>0</v>
      </c>
      <c r="J78" s="11">
        <f t="shared" si="4"/>
        <v>0</v>
      </c>
      <c r="K78" s="11">
        <f t="shared" si="5"/>
        <v>12195</v>
      </c>
      <c r="L78" s="11">
        <f t="shared" si="5"/>
        <v>146340</v>
      </c>
      <c r="M78" s="8" t="s">
        <v>131</v>
      </c>
      <c r="N78" s="2" t="s">
        <v>132</v>
      </c>
      <c r="O78" s="2" t="s">
        <v>52</v>
      </c>
      <c r="P78" s="2" t="s">
        <v>52</v>
      </c>
      <c r="Q78" s="2" t="s">
        <v>123</v>
      </c>
      <c r="R78" s="2" t="s">
        <v>63</v>
      </c>
      <c r="S78" s="2" t="s">
        <v>64</v>
      </c>
      <c r="T78" s="2" t="s">
        <v>64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133</v>
      </c>
      <c r="AV78" s="3">
        <v>1463</v>
      </c>
    </row>
    <row r="79" spans="1:48" ht="30" customHeight="1" x14ac:dyDescent="0.3">
      <c r="A79" s="8" t="s">
        <v>134</v>
      </c>
      <c r="B79" s="8" t="s">
        <v>135</v>
      </c>
      <c r="C79" s="8" t="s">
        <v>68</v>
      </c>
      <c r="D79" s="9">
        <v>12</v>
      </c>
      <c r="E79" s="11">
        <f>TRUNC(일위대가목록!E12,0)</f>
        <v>1181</v>
      </c>
      <c r="F79" s="11">
        <f t="shared" si="2"/>
        <v>14172</v>
      </c>
      <c r="G79" s="11">
        <f>TRUNC(일위대가목록!F12,0)</f>
        <v>11829</v>
      </c>
      <c r="H79" s="11">
        <f t="shared" si="3"/>
        <v>141948</v>
      </c>
      <c r="I79" s="11">
        <f>TRUNC(일위대가목록!G12,0)</f>
        <v>0</v>
      </c>
      <c r="J79" s="11">
        <f t="shared" si="4"/>
        <v>0</v>
      </c>
      <c r="K79" s="11">
        <f t="shared" si="5"/>
        <v>13010</v>
      </c>
      <c r="L79" s="11">
        <f t="shared" si="5"/>
        <v>156120</v>
      </c>
      <c r="M79" s="8" t="s">
        <v>136</v>
      </c>
      <c r="N79" s="2" t="s">
        <v>137</v>
      </c>
      <c r="O79" s="2" t="s">
        <v>52</v>
      </c>
      <c r="P79" s="2" t="s">
        <v>52</v>
      </c>
      <c r="Q79" s="2" t="s">
        <v>123</v>
      </c>
      <c r="R79" s="2" t="s">
        <v>63</v>
      </c>
      <c r="S79" s="2" t="s">
        <v>64</v>
      </c>
      <c r="T79" s="2" t="s">
        <v>64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138</v>
      </c>
      <c r="AV79" s="3">
        <v>1464</v>
      </c>
    </row>
    <row r="80" spans="1:48" ht="30" customHeight="1" x14ac:dyDescent="0.3">
      <c r="A80" s="8" t="s">
        <v>139</v>
      </c>
      <c r="B80" s="8" t="s">
        <v>140</v>
      </c>
      <c r="C80" s="8" t="s">
        <v>68</v>
      </c>
      <c r="D80" s="9">
        <v>27</v>
      </c>
      <c r="E80" s="11">
        <f>TRUNC(일위대가목록!E13,0)</f>
        <v>36128</v>
      </c>
      <c r="F80" s="11">
        <f t="shared" si="2"/>
        <v>975456</v>
      </c>
      <c r="G80" s="11">
        <f>TRUNC(일위대가목록!F13,0)</f>
        <v>38242</v>
      </c>
      <c r="H80" s="11">
        <f t="shared" si="3"/>
        <v>1032534</v>
      </c>
      <c r="I80" s="11">
        <f>TRUNC(일위대가목록!G13,0)</f>
        <v>512</v>
      </c>
      <c r="J80" s="11">
        <f t="shared" si="4"/>
        <v>13824</v>
      </c>
      <c r="K80" s="11">
        <f t="shared" si="5"/>
        <v>74882</v>
      </c>
      <c r="L80" s="11">
        <f t="shared" si="5"/>
        <v>2021814</v>
      </c>
      <c r="M80" s="8" t="s">
        <v>141</v>
      </c>
      <c r="N80" s="2" t="s">
        <v>142</v>
      </c>
      <c r="O80" s="2" t="s">
        <v>52</v>
      </c>
      <c r="P80" s="2" t="s">
        <v>52</v>
      </c>
      <c r="Q80" s="2" t="s">
        <v>123</v>
      </c>
      <c r="R80" s="2" t="s">
        <v>63</v>
      </c>
      <c r="S80" s="2" t="s">
        <v>64</v>
      </c>
      <c r="T80" s="2" t="s">
        <v>64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143</v>
      </c>
      <c r="AV80" s="3">
        <v>1470</v>
      </c>
    </row>
    <row r="81" spans="1:48" ht="30" customHeight="1" x14ac:dyDescent="0.3">
      <c r="A81" s="8" t="s">
        <v>144</v>
      </c>
      <c r="B81" s="8" t="s">
        <v>145</v>
      </c>
      <c r="C81" s="8" t="s">
        <v>146</v>
      </c>
      <c r="D81" s="9">
        <v>6</v>
      </c>
      <c r="E81" s="11">
        <f>TRUNC(일위대가목록!E14,0)</f>
        <v>8419</v>
      </c>
      <c r="F81" s="11">
        <f t="shared" si="2"/>
        <v>50514</v>
      </c>
      <c r="G81" s="11">
        <f>TRUNC(일위대가목록!F14,0)</f>
        <v>21346</v>
      </c>
      <c r="H81" s="11">
        <f t="shared" si="3"/>
        <v>128076</v>
      </c>
      <c r="I81" s="11">
        <f>TRUNC(일위대가목록!G14,0)</f>
        <v>426</v>
      </c>
      <c r="J81" s="11">
        <f t="shared" si="4"/>
        <v>2556</v>
      </c>
      <c r="K81" s="11">
        <f t="shared" si="5"/>
        <v>30191</v>
      </c>
      <c r="L81" s="11">
        <f t="shared" si="5"/>
        <v>181146</v>
      </c>
      <c r="M81" s="8" t="s">
        <v>147</v>
      </c>
      <c r="N81" s="2" t="s">
        <v>148</v>
      </c>
      <c r="O81" s="2" t="s">
        <v>52</v>
      </c>
      <c r="P81" s="2" t="s">
        <v>52</v>
      </c>
      <c r="Q81" s="2" t="s">
        <v>123</v>
      </c>
      <c r="R81" s="2" t="s">
        <v>63</v>
      </c>
      <c r="S81" s="2" t="s">
        <v>64</v>
      </c>
      <c r="T81" s="2" t="s">
        <v>64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149</v>
      </c>
      <c r="AV81" s="3">
        <v>1471</v>
      </c>
    </row>
    <row r="82" spans="1:48" ht="30" customHeight="1" x14ac:dyDescent="0.3">
      <c r="A82" s="8" t="s">
        <v>150</v>
      </c>
      <c r="B82" s="8" t="s">
        <v>151</v>
      </c>
      <c r="C82" s="8" t="s">
        <v>146</v>
      </c>
      <c r="D82" s="9">
        <v>6</v>
      </c>
      <c r="E82" s="11">
        <f>TRUNC(일위대가목록!E15,0)</f>
        <v>5663</v>
      </c>
      <c r="F82" s="11">
        <f t="shared" si="2"/>
        <v>33978</v>
      </c>
      <c r="G82" s="11">
        <f>TRUNC(일위대가목록!F15,0)</f>
        <v>10034</v>
      </c>
      <c r="H82" s="11">
        <f t="shared" si="3"/>
        <v>60204</v>
      </c>
      <c r="I82" s="11">
        <f>TRUNC(일위대가목록!G15,0)</f>
        <v>0</v>
      </c>
      <c r="J82" s="11">
        <f t="shared" si="4"/>
        <v>0</v>
      </c>
      <c r="K82" s="11">
        <f t="shared" si="5"/>
        <v>15697</v>
      </c>
      <c r="L82" s="11">
        <f t="shared" si="5"/>
        <v>94182</v>
      </c>
      <c r="M82" s="8" t="s">
        <v>152</v>
      </c>
      <c r="N82" s="2" t="s">
        <v>153</v>
      </c>
      <c r="O82" s="2" t="s">
        <v>52</v>
      </c>
      <c r="P82" s="2" t="s">
        <v>52</v>
      </c>
      <c r="Q82" s="2" t="s">
        <v>123</v>
      </c>
      <c r="R82" s="2" t="s">
        <v>63</v>
      </c>
      <c r="S82" s="2" t="s">
        <v>64</v>
      </c>
      <c r="T82" s="2" t="s">
        <v>64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154</v>
      </c>
      <c r="AV82" s="3">
        <v>1472</v>
      </c>
    </row>
    <row r="83" spans="1:48" ht="30" customHeight="1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48" ht="30" customHeight="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48" ht="30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48" ht="30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48" ht="30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48" ht="30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48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48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48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48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48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48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48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48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 x14ac:dyDescent="0.3">
      <c r="A99" s="8" t="s">
        <v>72</v>
      </c>
      <c r="B99" s="9"/>
      <c r="C99" s="9"/>
      <c r="D99" s="9"/>
      <c r="E99" s="9"/>
      <c r="F99" s="11">
        <f>SUM(F77:F98)</f>
        <v>1235680</v>
      </c>
      <c r="G99" s="9"/>
      <c r="H99" s="11">
        <f>SUM(H77:H98)</f>
        <v>1625219</v>
      </c>
      <c r="I99" s="9"/>
      <c r="J99" s="11">
        <f>SUM(J77:J98)</f>
        <v>16380</v>
      </c>
      <c r="K99" s="9"/>
      <c r="L99" s="11">
        <f>SUM(L77:L98)</f>
        <v>2877279</v>
      </c>
      <c r="M99" s="9"/>
      <c r="N99" t="s">
        <v>73</v>
      </c>
    </row>
    <row r="100" spans="1:48" ht="30" customHeight="1" x14ac:dyDescent="0.3">
      <c r="A100" s="8" t="s">
        <v>155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3"/>
      <c r="O100" s="3"/>
      <c r="P100" s="3"/>
      <c r="Q100" s="2" t="s">
        <v>156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8" t="s">
        <v>157</v>
      </c>
      <c r="B101" s="8" t="s">
        <v>52</v>
      </c>
      <c r="C101" s="8" t="s">
        <v>112</v>
      </c>
      <c r="D101" s="9">
        <v>1</v>
      </c>
      <c r="E101" s="11">
        <f>TRUNC(단가대비표!O44,0)</f>
        <v>500000</v>
      </c>
      <c r="F101" s="11">
        <f>TRUNC(E101*D101, 0)</f>
        <v>500000</v>
      </c>
      <c r="G101" s="11">
        <f>TRUNC(단가대비표!P44,0)</f>
        <v>0</v>
      </c>
      <c r="H101" s="11">
        <f>TRUNC(G101*D101, 0)</f>
        <v>0</v>
      </c>
      <c r="I101" s="11">
        <f>TRUNC(단가대비표!V44,0)</f>
        <v>0</v>
      </c>
      <c r="J101" s="11">
        <f>TRUNC(I101*D101, 0)</f>
        <v>0</v>
      </c>
      <c r="K101" s="11">
        <f>TRUNC(E101+G101+I101, 0)</f>
        <v>500000</v>
      </c>
      <c r="L101" s="11">
        <f>TRUNC(F101+H101+J101, 0)</f>
        <v>500000</v>
      </c>
      <c r="M101" s="8" t="s">
        <v>642</v>
      </c>
      <c r="N101" s="2" t="s">
        <v>159</v>
      </c>
      <c r="O101" s="2" t="s">
        <v>52</v>
      </c>
      <c r="P101" s="2" t="s">
        <v>52</v>
      </c>
      <c r="Q101" s="2" t="s">
        <v>156</v>
      </c>
      <c r="R101" s="2" t="s">
        <v>64</v>
      </c>
      <c r="S101" s="2" t="s">
        <v>64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160</v>
      </c>
      <c r="AV101" s="3">
        <v>1475</v>
      </c>
    </row>
    <row r="102" spans="1:48" ht="30" customHeight="1" x14ac:dyDescent="0.3">
      <c r="A102" s="8" t="s">
        <v>161</v>
      </c>
      <c r="B102" s="8" t="s">
        <v>52</v>
      </c>
      <c r="C102" s="8" t="s">
        <v>112</v>
      </c>
      <c r="D102" s="9">
        <v>1</v>
      </c>
      <c r="E102" s="11">
        <f>TRUNC(단가대비표!O45,0)</f>
        <v>400000</v>
      </c>
      <c r="F102" s="11">
        <f>TRUNC(E102*D102, 0)</f>
        <v>400000</v>
      </c>
      <c r="G102" s="11">
        <f>TRUNC(단가대비표!P45,0)</f>
        <v>0</v>
      </c>
      <c r="H102" s="11">
        <f>TRUNC(G102*D102, 0)</f>
        <v>0</v>
      </c>
      <c r="I102" s="11">
        <f>TRUNC(단가대비표!V45,0)</f>
        <v>0</v>
      </c>
      <c r="J102" s="11">
        <f>TRUNC(I102*D102, 0)</f>
        <v>0</v>
      </c>
      <c r="K102" s="11">
        <f>TRUNC(E102+G102+I102, 0)</f>
        <v>400000</v>
      </c>
      <c r="L102" s="11">
        <f>TRUNC(F102+H102+J102, 0)</f>
        <v>400000</v>
      </c>
      <c r="M102" s="8" t="s">
        <v>642</v>
      </c>
      <c r="N102" s="2" t="s">
        <v>163</v>
      </c>
      <c r="O102" s="2" t="s">
        <v>52</v>
      </c>
      <c r="P102" s="2" t="s">
        <v>52</v>
      </c>
      <c r="Q102" s="2" t="s">
        <v>156</v>
      </c>
      <c r="R102" s="2" t="s">
        <v>64</v>
      </c>
      <c r="S102" s="2" t="s">
        <v>64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164</v>
      </c>
      <c r="AV102" s="3">
        <v>1476</v>
      </c>
    </row>
    <row r="103" spans="1:48" ht="30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48" ht="30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48" ht="30" customHeight="1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48" ht="30" customHeight="1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48" ht="30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48" ht="30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48" ht="30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48" ht="30" customHeight="1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48" ht="30" customHeight="1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48" ht="30" customHeight="1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48" ht="30" customHeight="1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48" ht="30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48" ht="30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48" ht="30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 x14ac:dyDescent="0.3">
      <c r="A123" s="8" t="s">
        <v>72</v>
      </c>
      <c r="B123" s="9"/>
      <c r="C123" s="9"/>
      <c r="D123" s="9"/>
      <c r="E123" s="9"/>
      <c r="F123" s="11">
        <f>SUM(F101:F122)</f>
        <v>900000</v>
      </c>
      <c r="G123" s="9"/>
      <c r="H123" s="11">
        <f>SUM(H101:H122)</f>
        <v>0</v>
      </c>
      <c r="I123" s="9"/>
      <c r="J123" s="11">
        <f>SUM(J101:J122)</f>
        <v>0</v>
      </c>
      <c r="K123" s="9"/>
      <c r="L123" s="11">
        <f>SUM(L101:L122)</f>
        <v>900000</v>
      </c>
      <c r="M123" s="9"/>
      <c r="N123" t="s">
        <v>73</v>
      </c>
    </row>
    <row r="124" spans="1:48" ht="30" customHeight="1" x14ac:dyDescent="0.3">
      <c r="A124" s="8" t="s">
        <v>165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3"/>
      <c r="O124" s="3"/>
      <c r="P124" s="3"/>
      <c r="Q124" s="2" t="s">
        <v>166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8" t="s">
        <v>168</v>
      </c>
      <c r="B125" s="8" t="s">
        <v>169</v>
      </c>
      <c r="C125" s="8" t="s">
        <v>60</v>
      </c>
      <c r="D125" s="9">
        <v>0.112</v>
      </c>
      <c r="E125" s="11">
        <f>TRUNC(일위대가목록!E16,0)</f>
        <v>0</v>
      </c>
      <c r="F125" s="11">
        <f>TRUNC(E125*D125, 0)</f>
        <v>0</v>
      </c>
      <c r="G125" s="11">
        <f>TRUNC(일위대가목록!F16,0)</f>
        <v>340046</v>
      </c>
      <c r="H125" s="11">
        <f>TRUNC(G125*D125, 0)</f>
        <v>38085</v>
      </c>
      <c r="I125" s="11">
        <f>TRUNC(일위대가목록!G16,0)</f>
        <v>0</v>
      </c>
      <c r="J125" s="11">
        <f>TRUNC(I125*D125, 0)</f>
        <v>0</v>
      </c>
      <c r="K125" s="11">
        <f>TRUNC(E125+G125+I125, 0)</f>
        <v>340046</v>
      </c>
      <c r="L125" s="11">
        <f>TRUNC(F125+H125+J125, 0)</f>
        <v>38085</v>
      </c>
      <c r="M125" s="8" t="s">
        <v>170</v>
      </c>
      <c r="N125" s="2" t="s">
        <v>171</v>
      </c>
      <c r="O125" s="2" t="s">
        <v>52</v>
      </c>
      <c r="P125" s="2" t="s">
        <v>52</v>
      </c>
      <c r="Q125" s="2" t="s">
        <v>166</v>
      </c>
      <c r="R125" s="2" t="s">
        <v>63</v>
      </c>
      <c r="S125" s="2" t="s">
        <v>64</v>
      </c>
      <c r="T125" s="2" t="s">
        <v>64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172</v>
      </c>
      <c r="AV125" s="3">
        <v>1465</v>
      </c>
    </row>
    <row r="126" spans="1:48" ht="30" customHeight="1" x14ac:dyDescent="0.3">
      <c r="A126" s="8" t="s">
        <v>173</v>
      </c>
      <c r="B126" s="8" t="s">
        <v>169</v>
      </c>
      <c r="C126" s="8" t="s">
        <v>94</v>
      </c>
      <c r="D126" s="9">
        <v>0.25800000000000001</v>
      </c>
      <c r="E126" s="11">
        <f>TRUNC(일위대가목록!E17,0)</f>
        <v>0</v>
      </c>
      <c r="F126" s="11">
        <f>TRUNC(E126*D126, 0)</f>
        <v>0</v>
      </c>
      <c r="G126" s="11">
        <f>TRUNC(일위대가목록!F17,0)</f>
        <v>25085</v>
      </c>
      <c r="H126" s="11">
        <f>TRUNC(G126*D126, 0)</f>
        <v>6471</v>
      </c>
      <c r="I126" s="11">
        <f>TRUNC(일위대가목록!G17,0)</f>
        <v>0</v>
      </c>
      <c r="J126" s="11">
        <f>TRUNC(I126*D126, 0)</f>
        <v>0</v>
      </c>
      <c r="K126" s="11">
        <f>TRUNC(E126+G126+I126, 0)</f>
        <v>25085</v>
      </c>
      <c r="L126" s="11">
        <f>TRUNC(F126+H126+J126, 0)</f>
        <v>6471</v>
      </c>
      <c r="M126" s="8" t="s">
        <v>174</v>
      </c>
      <c r="N126" s="2" t="s">
        <v>175</v>
      </c>
      <c r="O126" s="2" t="s">
        <v>52</v>
      </c>
      <c r="P126" s="2" t="s">
        <v>52</v>
      </c>
      <c r="Q126" s="2" t="s">
        <v>166</v>
      </c>
      <c r="R126" s="2" t="s">
        <v>63</v>
      </c>
      <c r="S126" s="2" t="s">
        <v>64</v>
      </c>
      <c r="T126" s="2" t="s">
        <v>64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176</v>
      </c>
      <c r="AV126" s="3">
        <v>1467</v>
      </c>
    </row>
    <row r="127" spans="1:48" ht="30" customHeight="1" x14ac:dyDescent="0.3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48" ht="30" customHeight="1" x14ac:dyDescent="0.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13" ht="30" customHeight="1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13" ht="30" customHeight="1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ht="30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ht="30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ht="30" customHeight="1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ht="30" customHeight="1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ht="30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30" customHeight="1" x14ac:dyDescent="0.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13" ht="30" customHeight="1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13" ht="30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13" ht="30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13" ht="30" customHeight="1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13" ht="30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13" ht="30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13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13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8" t="s">
        <v>72</v>
      </c>
      <c r="B147" s="9"/>
      <c r="C147" s="9"/>
      <c r="D147" s="9"/>
      <c r="E147" s="9"/>
      <c r="F147" s="11">
        <f>SUM(F125:F146)</f>
        <v>0</v>
      </c>
      <c r="G147" s="9"/>
      <c r="H147" s="11">
        <f>SUM(H125:H146)</f>
        <v>44556</v>
      </c>
      <c r="I147" s="9"/>
      <c r="J147" s="11">
        <f>SUM(J125:J146)</f>
        <v>0</v>
      </c>
      <c r="K147" s="9"/>
      <c r="L147" s="11">
        <f>SUM(L125:L146)</f>
        <v>44556</v>
      </c>
      <c r="M147" s="9"/>
      <c r="N147" t="s">
        <v>73</v>
      </c>
    </row>
    <row r="148" spans="1:48" ht="30" customHeight="1" x14ac:dyDescent="0.3">
      <c r="A148" s="8" t="s">
        <v>177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  <c r="O148" s="3"/>
      <c r="P148" s="3"/>
      <c r="Q148" s="2" t="s">
        <v>178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8" t="s">
        <v>180</v>
      </c>
      <c r="B149" s="8" t="s">
        <v>181</v>
      </c>
      <c r="C149" s="8" t="s">
        <v>94</v>
      </c>
      <c r="D149" s="9">
        <v>0.25800000000000001</v>
      </c>
      <c r="E149" s="11">
        <f>TRUNC(단가대비표!O32,0)</f>
        <v>0</v>
      </c>
      <c r="F149" s="11">
        <f>TRUNC(E149*D149, 0)</f>
        <v>0</v>
      </c>
      <c r="G149" s="11">
        <f>TRUNC(단가대비표!P32,0)</f>
        <v>0</v>
      </c>
      <c r="H149" s="11">
        <f>TRUNC(G149*D149, 0)</f>
        <v>0</v>
      </c>
      <c r="I149" s="11">
        <f>TRUNC(단가대비표!V32,0)</f>
        <v>23593</v>
      </c>
      <c r="J149" s="11">
        <f>TRUNC(I149*D149, 0)</f>
        <v>6086</v>
      </c>
      <c r="K149" s="11">
        <f>TRUNC(E149+G149+I149, 0)</f>
        <v>23593</v>
      </c>
      <c r="L149" s="11">
        <f>TRUNC(F149+H149+J149, 0)</f>
        <v>6086</v>
      </c>
      <c r="M149" s="8" t="s">
        <v>182</v>
      </c>
      <c r="N149" s="2" t="s">
        <v>183</v>
      </c>
      <c r="O149" s="2" t="s">
        <v>52</v>
      </c>
      <c r="P149" s="2" t="s">
        <v>52</v>
      </c>
      <c r="Q149" s="2" t="s">
        <v>178</v>
      </c>
      <c r="R149" s="2" t="s">
        <v>64</v>
      </c>
      <c r="S149" s="2" t="s">
        <v>64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184</v>
      </c>
      <c r="AV149" s="3">
        <v>1466</v>
      </c>
    </row>
    <row r="150" spans="1:48" ht="30" customHeight="1" x14ac:dyDescent="0.3">
      <c r="A150" s="8" t="s">
        <v>185</v>
      </c>
      <c r="B150" s="8" t="s">
        <v>186</v>
      </c>
      <c r="C150" s="8" t="s">
        <v>94</v>
      </c>
      <c r="D150" s="9">
        <v>0.25800000000000001</v>
      </c>
      <c r="E150" s="11">
        <f>TRUNC(단가대비표!O33,0)</f>
        <v>0</v>
      </c>
      <c r="F150" s="11">
        <f>TRUNC(E150*D150, 0)</f>
        <v>0</v>
      </c>
      <c r="G150" s="11">
        <f>TRUNC(단가대비표!P33,0)</f>
        <v>0</v>
      </c>
      <c r="H150" s="11">
        <f>TRUNC(G150*D150, 0)</f>
        <v>0</v>
      </c>
      <c r="I150" s="11">
        <f>TRUNC(단가대비표!V33,0)</f>
        <v>13210</v>
      </c>
      <c r="J150" s="11">
        <f>TRUNC(I150*D150, 0)</f>
        <v>3408</v>
      </c>
      <c r="K150" s="11">
        <f>TRUNC(E150+G150+I150, 0)</f>
        <v>13210</v>
      </c>
      <c r="L150" s="11">
        <f>TRUNC(F150+H150+J150, 0)</f>
        <v>3408</v>
      </c>
      <c r="M150" s="8" t="s">
        <v>187</v>
      </c>
      <c r="N150" s="2" t="s">
        <v>188</v>
      </c>
      <c r="O150" s="2" t="s">
        <v>52</v>
      </c>
      <c r="P150" s="2" t="s">
        <v>52</v>
      </c>
      <c r="Q150" s="2" t="s">
        <v>178</v>
      </c>
      <c r="R150" s="2" t="s">
        <v>64</v>
      </c>
      <c r="S150" s="2" t="s">
        <v>64</v>
      </c>
      <c r="T150" s="2" t="s">
        <v>63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189</v>
      </c>
      <c r="AV150" s="3">
        <v>1408</v>
      </c>
    </row>
    <row r="151" spans="1:48" ht="30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14" ht="30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14" ht="30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14" ht="30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14" ht="30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14" ht="30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14" ht="30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14" ht="30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14" ht="30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14" ht="30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14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14" ht="30" customHeight="1" x14ac:dyDescent="0.3">
      <c r="A171" s="8" t="s">
        <v>72</v>
      </c>
      <c r="B171" s="9"/>
      <c r="C171" s="9"/>
      <c r="D171" s="9"/>
      <c r="E171" s="9"/>
      <c r="F171" s="11">
        <f>SUM(F149:F170)</f>
        <v>0</v>
      </c>
      <c r="G171" s="9"/>
      <c r="H171" s="11">
        <f>SUM(H149:H170)</f>
        <v>0</v>
      </c>
      <c r="I171" s="9"/>
      <c r="J171" s="11">
        <f>SUM(J149:J170)</f>
        <v>9494</v>
      </c>
      <c r="K171" s="9"/>
      <c r="L171" s="11">
        <f>SUM(L149:L170)</f>
        <v>9494</v>
      </c>
      <c r="M171" s="9"/>
      <c r="N171" t="s">
        <v>73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7" manualBreakCount="7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7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145" t="s">
        <v>190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4" ht="30" customHeight="1" x14ac:dyDescent="0.3">
      <c r="A2" s="146" t="s">
        <v>1</v>
      </c>
      <c r="B2" s="146"/>
      <c r="C2" s="146"/>
      <c r="D2" s="146"/>
      <c r="E2" s="146"/>
      <c r="F2" s="146"/>
      <c r="G2" s="146"/>
      <c r="H2" s="146"/>
      <c r="I2" s="146"/>
      <c r="J2" s="146"/>
    </row>
    <row r="3" spans="1:14" ht="30" customHeight="1" x14ac:dyDescent="0.3">
      <c r="A3" s="4" t="s">
        <v>191</v>
      </c>
      <c r="B3" s="4" t="s">
        <v>2</v>
      </c>
      <c r="C3" s="4" t="s">
        <v>3</v>
      </c>
      <c r="D3" s="4" t="s">
        <v>4</v>
      </c>
      <c r="E3" s="4" t="s">
        <v>192</v>
      </c>
      <c r="F3" s="4" t="s">
        <v>193</v>
      </c>
      <c r="G3" s="4" t="s">
        <v>194</v>
      </c>
      <c r="H3" s="4" t="s">
        <v>195</v>
      </c>
      <c r="I3" s="4" t="s">
        <v>196</v>
      </c>
      <c r="J3" s="4" t="s">
        <v>197</v>
      </c>
      <c r="K3" s="1" t="s">
        <v>198</v>
      </c>
      <c r="L3" s="1" t="s">
        <v>199</v>
      </c>
      <c r="M3" s="1" t="s">
        <v>200</v>
      </c>
      <c r="N3" s="1" t="s">
        <v>201</v>
      </c>
    </row>
    <row r="4" spans="1:14" ht="30" customHeight="1" x14ac:dyDescent="0.3">
      <c r="A4" s="8" t="s">
        <v>62</v>
      </c>
      <c r="B4" s="8" t="s">
        <v>58</v>
      </c>
      <c r="C4" s="8" t="s">
        <v>59</v>
      </c>
      <c r="D4" s="8" t="s">
        <v>60</v>
      </c>
      <c r="E4" s="13">
        <f>일위대가!F10</f>
        <v>58746</v>
      </c>
      <c r="F4" s="13">
        <f>일위대가!H10</f>
        <v>426312</v>
      </c>
      <c r="G4" s="13">
        <f>일위대가!J10</f>
        <v>0</v>
      </c>
      <c r="H4" s="13">
        <f t="shared" ref="H4:H27" si="0">E4+F4+G4</f>
        <v>485058</v>
      </c>
      <c r="I4" s="8" t="s">
        <v>61</v>
      </c>
      <c r="J4" s="8" t="s">
        <v>211</v>
      </c>
      <c r="K4" s="2" t="s">
        <v>52</v>
      </c>
      <c r="L4" s="2" t="s">
        <v>52</v>
      </c>
      <c r="M4" s="2" t="s">
        <v>211</v>
      </c>
      <c r="N4" s="2" t="s">
        <v>52</v>
      </c>
    </row>
    <row r="5" spans="1:14" ht="30" customHeight="1" x14ac:dyDescent="0.3">
      <c r="A5" s="8" t="s">
        <v>70</v>
      </c>
      <c r="B5" s="8" t="s">
        <v>66</v>
      </c>
      <c r="C5" s="8" t="s">
        <v>67</v>
      </c>
      <c r="D5" s="8" t="s">
        <v>68</v>
      </c>
      <c r="E5" s="13">
        <f>일위대가!F15</f>
        <v>9520</v>
      </c>
      <c r="F5" s="13">
        <f>일위대가!H15</f>
        <v>25977</v>
      </c>
      <c r="G5" s="13">
        <f>일위대가!J15</f>
        <v>259</v>
      </c>
      <c r="H5" s="13">
        <f t="shared" si="0"/>
        <v>35756</v>
      </c>
      <c r="I5" s="8" t="s">
        <v>69</v>
      </c>
      <c r="J5" s="8" t="s">
        <v>237</v>
      </c>
      <c r="K5" s="2" t="s">
        <v>52</v>
      </c>
      <c r="L5" s="2" t="s">
        <v>52</v>
      </c>
      <c r="M5" s="2" t="s">
        <v>237</v>
      </c>
      <c r="N5" s="2" t="s">
        <v>52</v>
      </c>
    </row>
    <row r="6" spans="1:14" ht="30" customHeight="1" x14ac:dyDescent="0.3">
      <c r="A6" s="8" t="s">
        <v>96</v>
      </c>
      <c r="B6" s="8" t="s">
        <v>92</v>
      </c>
      <c r="C6" s="8" t="s">
        <v>93</v>
      </c>
      <c r="D6" s="8" t="s">
        <v>94</v>
      </c>
      <c r="E6" s="13">
        <f>일위대가!F20</f>
        <v>0</v>
      </c>
      <c r="F6" s="13">
        <f>일위대가!H20</f>
        <v>2235242</v>
      </c>
      <c r="G6" s="13">
        <f>일위대가!J20</f>
        <v>67057</v>
      </c>
      <c r="H6" s="13">
        <f t="shared" si="0"/>
        <v>2302299</v>
      </c>
      <c r="I6" s="8" t="s">
        <v>95</v>
      </c>
      <c r="J6" s="8" t="s">
        <v>249</v>
      </c>
      <c r="K6" s="2" t="s">
        <v>52</v>
      </c>
      <c r="L6" s="2" t="s">
        <v>52</v>
      </c>
      <c r="M6" s="2" t="s">
        <v>249</v>
      </c>
      <c r="N6" s="2" t="s">
        <v>52</v>
      </c>
    </row>
    <row r="7" spans="1:14" ht="30" customHeight="1" x14ac:dyDescent="0.3">
      <c r="A7" s="8" t="s">
        <v>108</v>
      </c>
      <c r="B7" s="8" t="s">
        <v>105</v>
      </c>
      <c r="C7" s="8" t="s">
        <v>106</v>
      </c>
      <c r="D7" s="8" t="s">
        <v>68</v>
      </c>
      <c r="E7" s="13">
        <f>일위대가!F25</f>
        <v>15091</v>
      </c>
      <c r="F7" s="13">
        <f>일위대가!H25</f>
        <v>1824</v>
      </c>
      <c r="G7" s="13">
        <f>일위대가!J25</f>
        <v>0</v>
      </c>
      <c r="H7" s="13">
        <f t="shared" si="0"/>
        <v>16915</v>
      </c>
      <c r="I7" s="8" t="s">
        <v>107</v>
      </c>
      <c r="J7" s="8" t="s">
        <v>260</v>
      </c>
      <c r="K7" s="2" t="s">
        <v>52</v>
      </c>
      <c r="L7" s="2" t="s">
        <v>52</v>
      </c>
      <c r="M7" s="2" t="s">
        <v>260</v>
      </c>
      <c r="N7" s="2" t="s">
        <v>52</v>
      </c>
    </row>
    <row r="8" spans="1:14" ht="30" customHeight="1" x14ac:dyDescent="0.3">
      <c r="A8" s="8" t="s">
        <v>114</v>
      </c>
      <c r="B8" s="8" t="s">
        <v>110</v>
      </c>
      <c r="C8" s="8" t="s">
        <v>111</v>
      </c>
      <c r="D8" s="8" t="s">
        <v>112</v>
      </c>
      <c r="E8" s="13">
        <f>일위대가!F29</f>
        <v>0</v>
      </c>
      <c r="F8" s="13">
        <f>일위대가!H29</f>
        <v>250854</v>
      </c>
      <c r="G8" s="13">
        <f>일위대가!J29</f>
        <v>0</v>
      </c>
      <c r="H8" s="13">
        <f t="shared" si="0"/>
        <v>250854</v>
      </c>
      <c r="I8" s="8" t="s">
        <v>113</v>
      </c>
      <c r="J8" s="8" t="s">
        <v>52</v>
      </c>
      <c r="K8" s="2" t="s">
        <v>52</v>
      </c>
      <c r="L8" s="2" t="s">
        <v>52</v>
      </c>
      <c r="M8" s="2" t="s">
        <v>52</v>
      </c>
      <c r="N8" s="2" t="s">
        <v>52</v>
      </c>
    </row>
    <row r="9" spans="1:14" ht="30" customHeight="1" x14ac:dyDescent="0.3">
      <c r="A9" s="8" t="s">
        <v>120</v>
      </c>
      <c r="B9" s="8" t="s">
        <v>116</v>
      </c>
      <c r="C9" s="8" t="s">
        <v>117</v>
      </c>
      <c r="D9" s="8" t="s">
        <v>118</v>
      </c>
      <c r="E9" s="13">
        <f>일위대가!F43</f>
        <v>37524</v>
      </c>
      <c r="F9" s="13">
        <f>일위대가!H43</f>
        <v>122089</v>
      </c>
      <c r="G9" s="13">
        <f>일위대가!J43</f>
        <v>0</v>
      </c>
      <c r="H9" s="13">
        <f t="shared" si="0"/>
        <v>159613</v>
      </c>
      <c r="I9" s="8" t="s">
        <v>119</v>
      </c>
      <c r="J9" s="8" t="s">
        <v>272</v>
      </c>
      <c r="K9" s="2" t="s">
        <v>52</v>
      </c>
      <c r="L9" s="2" t="s">
        <v>52</v>
      </c>
      <c r="M9" s="2" t="s">
        <v>272</v>
      </c>
      <c r="N9" s="2" t="s">
        <v>52</v>
      </c>
    </row>
    <row r="10" spans="1:14" ht="30" customHeight="1" x14ac:dyDescent="0.3">
      <c r="A10" s="8" t="s">
        <v>127</v>
      </c>
      <c r="B10" s="8" t="s">
        <v>124</v>
      </c>
      <c r="C10" s="8" t="s">
        <v>125</v>
      </c>
      <c r="D10" s="8" t="s">
        <v>60</v>
      </c>
      <c r="E10" s="13">
        <f>일위대가!F49</f>
        <v>90768</v>
      </c>
      <c r="F10" s="13">
        <f>일위대가!H49</f>
        <v>82781</v>
      </c>
      <c r="G10" s="13">
        <f>일위대가!J49</f>
        <v>0</v>
      </c>
      <c r="H10" s="13">
        <f t="shared" si="0"/>
        <v>173549</v>
      </c>
      <c r="I10" s="8" t="s">
        <v>126</v>
      </c>
      <c r="J10" s="8" t="s">
        <v>322</v>
      </c>
      <c r="K10" s="2" t="s">
        <v>52</v>
      </c>
      <c r="L10" s="2" t="s">
        <v>52</v>
      </c>
      <c r="M10" s="2" t="s">
        <v>322</v>
      </c>
      <c r="N10" s="2" t="s">
        <v>52</v>
      </c>
    </row>
    <row r="11" spans="1:14" ht="30" customHeight="1" x14ac:dyDescent="0.3">
      <c r="A11" s="8" t="s">
        <v>132</v>
      </c>
      <c r="B11" s="8" t="s">
        <v>129</v>
      </c>
      <c r="C11" s="8" t="s">
        <v>130</v>
      </c>
      <c r="D11" s="8" t="s">
        <v>68</v>
      </c>
      <c r="E11" s="13">
        <f>일위대가!F54</f>
        <v>1361</v>
      </c>
      <c r="F11" s="13">
        <f>일위대가!H54</f>
        <v>10834</v>
      </c>
      <c r="G11" s="13">
        <f>일위대가!J54</f>
        <v>0</v>
      </c>
      <c r="H11" s="13">
        <f t="shared" si="0"/>
        <v>12195</v>
      </c>
      <c r="I11" s="8" t="s">
        <v>131</v>
      </c>
      <c r="J11" s="8" t="s">
        <v>331</v>
      </c>
      <c r="K11" s="2" t="s">
        <v>52</v>
      </c>
      <c r="L11" s="2" t="s">
        <v>52</v>
      </c>
      <c r="M11" s="2" t="s">
        <v>331</v>
      </c>
      <c r="N11" s="2" t="s">
        <v>52</v>
      </c>
    </row>
    <row r="12" spans="1:14" ht="30" customHeight="1" x14ac:dyDescent="0.3">
      <c r="A12" s="8" t="s">
        <v>137</v>
      </c>
      <c r="B12" s="8" t="s">
        <v>134</v>
      </c>
      <c r="C12" s="8" t="s">
        <v>135</v>
      </c>
      <c r="D12" s="8" t="s">
        <v>68</v>
      </c>
      <c r="E12" s="13">
        <f>일위대가!F60</f>
        <v>1181</v>
      </c>
      <c r="F12" s="13">
        <f>일위대가!H60</f>
        <v>11829</v>
      </c>
      <c r="G12" s="13">
        <f>일위대가!J60</f>
        <v>0</v>
      </c>
      <c r="H12" s="13">
        <f t="shared" si="0"/>
        <v>13010</v>
      </c>
      <c r="I12" s="8" t="s">
        <v>136</v>
      </c>
      <c r="J12" s="8" t="s">
        <v>339</v>
      </c>
      <c r="K12" s="2" t="s">
        <v>52</v>
      </c>
      <c r="L12" s="2" t="s">
        <v>52</v>
      </c>
      <c r="M12" s="2" t="s">
        <v>339</v>
      </c>
      <c r="N12" s="2" t="s">
        <v>52</v>
      </c>
    </row>
    <row r="13" spans="1:14" ht="30" customHeight="1" x14ac:dyDescent="0.3">
      <c r="A13" s="8" t="s">
        <v>142</v>
      </c>
      <c r="B13" s="8" t="s">
        <v>139</v>
      </c>
      <c r="C13" s="8" t="s">
        <v>140</v>
      </c>
      <c r="D13" s="8" t="s">
        <v>68</v>
      </c>
      <c r="E13" s="13">
        <f>일위대가!F68</f>
        <v>36128</v>
      </c>
      <c r="F13" s="13">
        <f>일위대가!H68</f>
        <v>38242</v>
      </c>
      <c r="G13" s="13">
        <f>일위대가!J68</f>
        <v>512</v>
      </c>
      <c r="H13" s="13">
        <f t="shared" si="0"/>
        <v>74882</v>
      </c>
      <c r="I13" s="8" t="s">
        <v>141</v>
      </c>
      <c r="J13" s="8" t="s">
        <v>354</v>
      </c>
      <c r="K13" s="2" t="s">
        <v>52</v>
      </c>
      <c r="L13" s="2" t="s">
        <v>52</v>
      </c>
      <c r="M13" s="2" t="s">
        <v>354</v>
      </c>
      <c r="N13" s="2" t="s">
        <v>52</v>
      </c>
    </row>
    <row r="14" spans="1:14" ht="30" customHeight="1" x14ac:dyDescent="0.3">
      <c r="A14" s="8" t="s">
        <v>148</v>
      </c>
      <c r="B14" s="8" t="s">
        <v>144</v>
      </c>
      <c r="C14" s="8" t="s">
        <v>145</v>
      </c>
      <c r="D14" s="8" t="s">
        <v>146</v>
      </c>
      <c r="E14" s="13">
        <f>일위대가!F75</f>
        <v>8419</v>
      </c>
      <c r="F14" s="13">
        <f>일위대가!H75</f>
        <v>21346</v>
      </c>
      <c r="G14" s="13">
        <f>일위대가!J75</f>
        <v>426</v>
      </c>
      <c r="H14" s="13">
        <f t="shared" si="0"/>
        <v>30191</v>
      </c>
      <c r="I14" s="8" t="s">
        <v>147</v>
      </c>
      <c r="J14" s="8" t="s">
        <v>52</v>
      </c>
      <c r="K14" s="2" t="s">
        <v>52</v>
      </c>
      <c r="L14" s="2" t="s">
        <v>52</v>
      </c>
      <c r="M14" s="2" t="s">
        <v>52</v>
      </c>
      <c r="N14" s="2" t="s">
        <v>52</v>
      </c>
    </row>
    <row r="15" spans="1:14" ht="30" customHeight="1" x14ac:dyDescent="0.3">
      <c r="A15" s="8" t="s">
        <v>153</v>
      </c>
      <c r="B15" s="8" t="s">
        <v>150</v>
      </c>
      <c r="C15" s="8" t="s">
        <v>151</v>
      </c>
      <c r="D15" s="8" t="s">
        <v>146</v>
      </c>
      <c r="E15" s="13">
        <f>일위대가!F81</f>
        <v>5663</v>
      </c>
      <c r="F15" s="13">
        <f>일위대가!H81</f>
        <v>10034</v>
      </c>
      <c r="G15" s="13">
        <f>일위대가!J81</f>
        <v>0</v>
      </c>
      <c r="H15" s="13">
        <f t="shared" si="0"/>
        <v>15697</v>
      </c>
      <c r="I15" s="8" t="s">
        <v>152</v>
      </c>
      <c r="J15" s="8" t="s">
        <v>52</v>
      </c>
      <c r="K15" s="2" t="s">
        <v>52</v>
      </c>
      <c r="L15" s="2" t="s">
        <v>52</v>
      </c>
      <c r="M15" s="2" t="s">
        <v>52</v>
      </c>
      <c r="N15" s="2" t="s">
        <v>52</v>
      </c>
    </row>
    <row r="16" spans="1:14" ht="30" customHeight="1" x14ac:dyDescent="0.3">
      <c r="A16" s="8" t="s">
        <v>171</v>
      </c>
      <c r="B16" s="8" t="s">
        <v>168</v>
      </c>
      <c r="C16" s="8" t="s">
        <v>169</v>
      </c>
      <c r="D16" s="8" t="s">
        <v>60</v>
      </c>
      <c r="E16" s="13">
        <f>일위대가!F85</f>
        <v>0</v>
      </c>
      <c r="F16" s="13">
        <f>일위대가!H85</f>
        <v>340046</v>
      </c>
      <c r="G16" s="13">
        <f>일위대가!J85</f>
        <v>0</v>
      </c>
      <c r="H16" s="13">
        <f t="shared" si="0"/>
        <v>340046</v>
      </c>
      <c r="I16" s="8" t="s">
        <v>170</v>
      </c>
      <c r="J16" s="8" t="s">
        <v>52</v>
      </c>
      <c r="K16" s="2" t="s">
        <v>52</v>
      </c>
      <c r="L16" s="2" t="s">
        <v>52</v>
      </c>
      <c r="M16" s="2" t="s">
        <v>52</v>
      </c>
      <c r="N16" s="2" t="s">
        <v>52</v>
      </c>
    </row>
    <row r="17" spans="1:14" ht="30" customHeight="1" x14ac:dyDescent="0.3">
      <c r="A17" s="8" t="s">
        <v>175</v>
      </c>
      <c r="B17" s="8" t="s">
        <v>173</v>
      </c>
      <c r="C17" s="8" t="s">
        <v>169</v>
      </c>
      <c r="D17" s="8" t="s">
        <v>94</v>
      </c>
      <c r="E17" s="13">
        <f>일위대가!F89</f>
        <v>0</v>
      </c>
      <c r="F17" s="13">
        <f>일위대가!H89</f>
        <v>25085</v>
      </c>
      <c r="G17" s="13">
        <f>일위대가!J89</f>
        <v>0</v>
      </c>
      <c r="H17" s="13">
        <f t="shared" si="0"/>
        <v>25085</v>
      </c>
      <c r="I17" s="8" t="s">
        <v>174</v>
      </c>
      <c r="J17" s="8" t="s">
        <v>52</v>
      </c>
      <c r="K17" s="2" t="s">
        <v>52</v>
      </c>
      <c r="L17" s="2" t="s">
        <v>52</v>
      </c>
      <c r="M17" s="2" t="s">
        <v>52</v>
      </c>
      <c r="N17" s="2" t="s">
        <v>52</v>
      </c>
    </row>
    <row r="18" spans="1:14" ht="30" customHeight="1" x14ac:dyDescent="0.3">
      <c r="A18" s="8" t="s">
        <v>241</v>
      </c>
      <c r="B18" s="8" t="s">
        <v>238</v>
      </c>
      <c r="C18" s="8" t="s">
        <v>239</v>
      </c>
      <c r="D18" s="8" t="s">
        <v>68</v>
      </c>
      <c r="E18" s="13">
        <f>일위대가!F96</f>
        <v>9520</v>
      </c>
      <c r="F18" s="13">
        <f>일위대가!H96</f>
        <v>0</v>
      </c>
      <c r="G18" s="13">
        <f>일위대가!J96</f>
        <v>0</v>
      </c>
      <c r="H18" s="13">
        <f t="shared" si="0"/>
        <v>9520</v>
      </c>
      <c r="I18" s="8" t="s">
        <v>240</v>
      </c>
      <c r="J18" s="8" t="s">
        <v>237</v>
      </c>
      <c r="K18" s="2" t="s">
        <v>52</v>
      </c>
      <c r="L18" s="2" t="s">
        <v>52</v>
      </c>
      <c r="M18" s="2" t="s">
        <v>237</v>
      </c>
      <c r="N18" s="2" t="s">
        <v>52</v>
      </c>
    </row>
    <row r="19" spans="1:14" ht="30" customHeight="1" x14ac:dyDescent="0.3">
      <c r="A19" s="8" t="s">
        <v>246</v>
      </c>
      <c r="B19" s="8" t="s">
        <v>243</v>
      </c>
      <c r="C19" s="8" t="s">
        <v>244</v>
      </c>
      <c r="D19" s="8" t="s">
        <v>68</v>
      </c>
      <c r="E19" s="13">
        <f>일위대가!F102</f>
        <v>0</v>
      </c>
      <c r="F19" s="13">
        <f>일위대가!H102</f>
        <v>25977</v>
      </c>
      <c r="G19" s="13">
        <f>일위대가!J102</f>
        <v>259</v>
      </c>
      <c r="H19" s="13">
        <f t="shared" si="0"/>
        <v>26236</v>
      </c>
      <c r="I19" s="8" t="s">
        <v>245</v>
      </c>
      <c r="J19" s="8" t="s">
        <v>237</v>
      </c>
      <c r="K19" s="2" t="s">
        <v>52</v>
      </c>
      <c r="L19" s="2" t="s">
        <v>52</v>
      </c>
      <c r="M19" s="2" t="s">
        <v>237</v>
      </c>
      <c r="N19" s="2" t="s">
        <v>52</v>
      </c>
    </row>
    <row r="20" spans="1:14" ht="30" customHeight="1" x14ac:dyDescent="0.3">
      <c r="A20" s="8" t="s">
        <v>319</v>
      </c>
      <c r="B20" s="8" t="s">
        <v>316</v>
      </c>
      <c r="C20" s="8" t="s">
        <v>317</v>
      </c>
      <c r="D20" s="8" t="s">
        <v>118</v>
      </c>
      <c r="E20" s="13">
        <f>일위대가!F107</f>
        <v>0</v>
      </c>
      <c r="F20" s="13">
        <f>일위대가!H107</f>
        <v>122089</v>
      </c>
      <c r="G20" s="13">
        <f>일위대가!J107</f>
        <v>0</v>
      </c>
      <c r="H20" s="13">
        <f t="shared" si="0"/>
        <v>122089</v>
      </c>
      <c r="I20" s="8" t="s">
        <v>318</v>
      </c>
      <c r="J20" s="8" t="s">
        <v>272</v>
      </c>
      <c r="K20" s="2" t="s">
        <v>52</v>
      </c>
      <c r="L20" s="2" t="s">
        <v>52</v>
      </c>
      <c r="M20" s="2" t="s">
        <v>272</v>
      </c>
      <c r="N20" s="2" t="s">
        <v>52</v>
      </c>
    </row>
    <row r="21" spans="1:14" ht="30" customHeight="1" x14ac:dyDescent="0.3">
      <c r="A21" s="8" t="s">
        <v>328</v>
      </c>
      <c r="B21" s="8" t="s">
        <v>325</v>
      </c>
      <c r="C21" s="8" t="s">
        <v>326</v>
      </c>
      <c r="D21" s="8" t="s">
        <v>60</v>
      </c>
      <c r="E21" s="13">
        <f>일위대가!F111</f>
        <v>0</v>
      </c>
      <c r="F21" s="13">
        <f>일위대가!H111</f>
        <v>82781</v>
      </c>
      <c r="G21" s="13">
        <f>일위대가!J111</f>
        <v>0</v>
      </c>
      <c r="H21" s="13">
        <f t="shared" si="0"/>
        <v>82781</v>
      </c>
      <c r="I21" s="8" t="s">
        <v>327</v>
      </c>
      <c r="J21" s="8" t="s">
        <v>322</v>
      </c>
      <c r="K21" s="2" t="s">
        <v>52</v>
      </c>
      <c r="L21" s="2" t="s">
        <v>52</v>
      </c>
      <c r="M21" s="2" t="s">
        <v>322</v>
      </c>
      <c r="N21" s="2" t="s">
        <v>52</v>
      </c>
    </row>
    <row r="22" spans="1:14" ht="30" customHeight="1" x14ac:dyDescent="0.3">
      <c r="A22" s="8" t="s">
        <v>336</v>
      </c>
      <c r="B22" s="8" t="s">
        <v>333</v>
      </c>
      <c r="C22" s="8" t="s">
        <v>334</v>
      </c>
      <c r="D22" s="8" t="s">
        <v>68</v>
      </c>
      <c r="E22" s="13">
        <f>일위대가!F116</f>
        <v>0</v>
      </c>
      <c r="F22" s="13">
        <f>일위대가!H116</f>
        <v>9593</v>
      </c>
      <c r="G22" s="13">
        <f>일위대가!J116</f>
        <v>0</v>
      </c>
      <c r="H22" s="13">
        <f t="shared" si="0"/>
        <v>9593</v>
      </c>
      <c r="I22" s="8" t="s">
        <v>335</v>
      </c>
      <c r="J22" s="8" t="s">
        <v>430</v>
      </c>
      <c r="K22" s="2" t="s">
        <v>52</v>
      </c>
      <c r="L22" s="2" t="s">
        <v>52</v>
      </c>
      <c r="M22" s="2" t="s">
        <v>430</v>
      </c>
      <c r="N22" s="2" t="s">
        <v>52</v>
      </c>
    </row>
    <row r="23" spans="1:14" ht="30" customHeight="1" x14ac:dyDescent="0.3">
      <c r="A23" s="8" t="s">
        <v>342</v>
      </c>
      <c r="B23" s="8" t="s">
        <v>340</v>
      </c>
      <c r="C23" s="8" t="s">
        <v>52</v>
      </c>
      <c r="D23" s="8" t="s">
        <v>68</v>
      </c>
      <c r="E23" s="13">
        <f>일위대가!F123</f>
        <v>119</v>
      </c>
      <c r="F23" s="13">
        <f>일위대가!H123</f>
        <v>1970</v>
      </c>
      <c r="G23" s="13">
        <f>일위대가!J123</f>
        <v>0</v>
      </c>
      <c r="H23" s="13">
        <f t="shared" si="0"/>
        <v>2089</v>
      </c>
      <c r="I23" s="8" t="s">
        <v>341</v>
      </c>
      <c r="J23" s="8" t="s">
        <v>437</v>
      </c>
      <c r="K23" s="2" t="s">
        <v>52</v>
      </c>
      <c r="L23" s="2" t="s">
        <v>52</v>
      </c>
      <c r="M23" s="2" t="s">
        <v>437</v>
      </c>
      <c r="N23" s="2" t="s">
        <v>52</v>
      </c>
    </row>
    <row r="24" spans="1:14" ht="30" customHeight="1" x14ac:dyDescent="0.3">
      <c r="A24" s="8" t="s">
        <v>347</v>
      </c>
      <c r="B24" s="8" t="s">
        <v>344</v>
      </c>
      <c r="C24" s="8" t="s">
        <v>345</v>
      </c>
      <c r="D24" s="8" t="s">
        <v>68</v>
      </c>
      <c r="E24" s="13">
        <f>일위대가!F129</f>
        <v>1062</v>
      </c>
      <c r="F24" s="13">
        <f>일위대가!H129</f>
        <v>0</v>
      </c>
      <c r="G24" s="13">
        <f>일위대가!J129</f>
        <v>0</v>
      </c>
      <c r="H24" s="13">
        <f t="shared" si="0"/>
        <v>1062</v>
      </c>
      <c r="I24" s="8" t="s">
        <v>346</v>
      </c>
      <c r="J24" s="8" t="s">
        <v>454</v>
      </c>
      <c r="K24" s="2" t="s">
        <v>52</v>
      </c>
      <c r="L24" s="2" t="s">
        <v>52</v>
      </c>
      <c r="M24" s="2" t="s">
        <v>454</v>
      </c>
      <c r="N24" s="2" t="s">
        <v>52</v>
      </c>
    </row>
    <row r="25" spans="1:14" ht="30" customHeight="1" x14ac:dyDescent="0.3">
      <c r="A25" s="8" t="s">
        <v>351</v>
      </c>
      <c r="B25" s="8" t="s">
        <v>344</v>
      </c>
      <c r="C25" s="8" t="s">
        <v>349</v>
      </c>
      <c r="D25" s="8" t="s">
        <v>68</v>
      </c>
      <c r="E25" s="13">
        <f>일위대가!F136</f>
        <v>0</v>
      </c>
      <c r="F25" s="13">
        <f>일위대가!H136</f>
        <v>9859</v>
      </c>
      <c r="G25" s="13">
        <f>일위대가!J136</f>
        <v>0</v>
      </c>
      <c r="H25" s="13">
        <f t="shared" si="0"/>
        <v>9859</v>
      </c>
      <c r="I25" s="8" t="s">
        <v>350</v>
      </c>
      <c r="J25" s="8" t="s">
        <v>454</v>
      </c>
      <c r="K25" s="2" t="s">
        <v>52</v>
      </c>
      <c r="L25" s="2" t="s">
        <v>52</v>
      </c>
      <c r="M25" s="2" t="s">
        <v>454</v>
      </c>
      <c r="N25" s="2" t="s">
        <v>52</v>
      </c>
    </row>
    <row r="26" spans="1:14" ht="30" customHeight="1" x14ac:dyDescent="0.3">
      <c r="A26" s="8" t="s">
        <v>370</v>
      </c>
      <c r="B26" s="8" t="s">
        <v>367</v>
      </c>
      <c r="C26" s="8" t="s">
        <v>368</v>
      </c>
      <c r="D26" s="8" t="s">
        <v>68</v>
      </c>
      <c r="E26" s="13">
        <f>일위대가!F141</f>
        <v>1148</v>
      </c>
      <c r="F26" s="13">
        <f>일위대가!H141</f>
        <v>12626</v>
      </c>
      <c r="G26" s="13">
        <f>일위대가!J141</f>
        <v>0</v>
      </c>
      <c r="H26" s="13">
        <f t="shared" si="0"/>
        <v>13774</v>
      </c>
      <c r="I26" s="8" t="s">
        <v>369</v>
      </c>
      <c r="J26" s="8" t="s">
        <v>472</v>
      </c>
      <c r="K26" s="2" t="s">
        <v>52</v>
      </c>
      <c r="L26" s="2" t="s">
        <v>52</v>
      </c>
      <c r="M26" s="2" t="s">
        <v>472</v>
      </c>
      <c r="N26" s="2" t="s">
        <v>52</v>
      </c>
    </row>
    <row r="27" spans="1:14" ht="30" customHeight="1" x14ac:dyDescent="0.3">
      <c r="A27" s="8" t="s">
        <v>477</v>
      </c>
      <c r="B27" s="8" t="s">
        <v>474</v>
      </c>
      <c r="C27" s="8" t="s">
        <v>475</v>
      </c>
      <c r="D27" s="8" t="s">
        <v>68</v>
      </c>
      <c r="E27" s="13">
        <f>일위대가!F152</f>
        <v>1148</v>
      </c>
      <c r="F27" s="13">
        <f>일위대가!H152</f>
        <v>8752</v>
      </c>
      <c r="G27" s="13">
        <f>일위대가!J152</f>
        <v>0</v>
      </c>
      <c r="H27" s="13">
        <f t="shared" si="0"/>
        <v>9900</v>
      </c>
      <c r="I27" s="8" t="s">
        <v>476</v>
      </c>
      <c r="J27" s="8" t="s">
        <v>472</v>
      </c>
      <c r="K27" s="2" t="s">
        <v>52</v>
      </c>
      <c r="L27" s="2" t="s">
        <v>52</v>
      </c>
      <c r="M27" s="2" t="s">
        <v>472</v>
      </c>
      <c r="N27" s="2" t="s">
        <v>52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9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Y152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 x14ac:dyDescent="0.3">
      <c r="A1" s="146" t="s">
        <v>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</row>
    <row r="2" spans="1:51" ht="30" customHeight="1" x14ac:dyDescent="0.3">
      <c r="A2" s="143" t="s">
        <v>2</v>
      </c>
      <c r="B2" s="143" t="s">
        <v>3</v>
      </c>
      <c r="C2" s="143" t="s">
        <v>4</v>
      </c>
      <c r="D2" s="143" t="s">
        <v>5</v>
      </c>
      <c r="E2" s="143" t="s">
        <v>6</v>
      </c>
      <c r="F2" s="143"/>
      <c r="G2" s="143" t="s">
        <v>9</v>
      </c>
      <c r="H2" s="143"/>
      <c r="I2" s="143" t="s">
        <v>10</v>
      </c>
      <c r="J2" s="143"/>
      <c r="K2" s="143" t="s">
        <v>11</v>
      </c>
      <c r="L2" s="143"/>
      <c r="M2" s="143" t="s">
        <v>12</v>
      </c>
      <c r="N2" s="142" t="s">
        <v>202</v>
      </c>
      <c r="O2" s="142" t="s">
        <v>20</v>
      </c>
      <c r="P2" s="142" t="s">
        <v>22</v>
      </c>
      <c r="Q2" s="142" t="s">
        <v>23</v>
      </c>
      <c r="R2" s="142" t="s">
        <v>24</v>
      </c>
      <c r="S2" s="142" t="s">
        <v>25</v>
      </c>
      <c r="T2" s="142" t="s">
        <v>26</v>
      </c>
      <c r="U2" s="142" t="s">
        <v>27</v>
      </c>
      <c r="V2" s="142" t="s">
        <v>28</v>
      </c>
      <c r="W2" s="142" t="s">
        <v>29</v>
      </c>
      <c r="X2" s="142" t="s">
        <v>30</v>
      </c>
      <c r="Y2" s="142" t="s">
        <v>31</v>
      </c>
      <c r="Z2" s="142" t="s">
        <v>32</v>
      </c>
      <c r="AA2" s="142" t="s">
        <v>33</v>
      </c>
      <c r="AB2" s="142" t="s">
        <v>34</v>
      </c>
      <c r="AC2" s="142" t="s">
        <v>35</v>
      </c>
      <c r="AD2" s="142" t="s">
        <v>36</v>
      </c>
      <c r="AE2" s="142" t="s">
        <v>37</v>
      </c>
      <c r="AF2" s="142" t="s">
        <v>38</v>
      </c>
      <c r="AG2" s="142" t="s">
        <v>39</v>
      </c>
      <c r="AH2" s="142" t="s">
        <v>40</v>
      </c>
      <c r="AI2" s="142" t="s">
        <v>41</v>
      </c>
      <c r="AJ2" s="142" t="s">
        <v>42</v>
      </c>
      <c r="AK2" s="142" t="s">
        <v>43</v>
      </c>
      <c r="AL2" s="142" t="s">
        <v>44</v>
      </c>
      <c r="AM2" s="142" t="s">
        <v>45</v>
      </c>
      <c r="AN2" s="142" t="s">
        <v>46</v>
      </c>
      <c r="AO2" s="142" t="s">
        <v>47</v>
      </c>
      <c r="AP2" s="142" t="s">
        <v>203</v>
      </c>
      <c r="AQ2" s="142" t="s">
        <v>204</v>
      </c>
      <c r="AR2" s="142" t="s">
        <v>205</v>
      </c>
      <c r="AS2" s="142" t="s">
        <v>206</v>
      </c>
      <c r="AT2" s="142" t="s">
        <v>207</v>
      </c>
      <c r="AU2" s="142" t="s">
        <v>208</v>
      </c>
      <c r="AV2" s="142" t="s">
        <v>48</v>
      </c>
      <c r="AW2" s="142" t="s">
        <v>209</v>
      </c>
      <c r="AX2" s="1" t="s">
        <v>201</v>
      </c>
      <c r="AY2" s="1" t="s">
        <v>21</v>
      </c>
    </row>
    <row r="3" spans="1:51" ht="30" customHeight="1" x14ac:dyDescent="0.3">
      <c r="A3" s="143"/>
      <c r="B3" s="143"/>
      <c r="C3" s="143"/>
      <c r="D3" s="143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143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</row>
    <row r="4" spans="1:51" ht="30" customHeight="1" x14ac:dyDescent="0.3">
      <c r="A4" s="147" t="s">
        <v>210</v>
      </c>
      <c r="B4" s="147"/>
      <c r="C4" s="147"/>
      <c r="D4" s="147"/>
      <c r="E4" s="148"/>
      <c r="F4" s="149"/>
      <c r="G4" s="148"/>
      <c r="H4" s="149"/>
      <c r="I4" s="148"/>
      <c r="J4" s="149"/>
      <c r="K4" s="148"/>
      <c r="L4" s="149"/>
      <c r="M4" s="147"/>
      <c r="N4" s="1" t="s">
        <v>62</v>
      </c>
    </row>
    <row r="5" spans="1:51" ht="30" customHeight="1" x14ac:dyDescent="0.3">
      <c r="A5" s="8" t="s">
        <v>212</v>
      </c>
      <c r="B5" s="8" t="s">
        <v>52</v>
      </c>
      <c r="C5" s="8" t="s">
        <v>213</v>
      </c>
      <c r="D5" s="9">
        <v>220</v>
      </c>
      <c r="E5" s="12">
        <f>단가대비표!O12</f>
        <v>106.8</v>
      </c>
      <c r="F5" s="13">
        <f>TRUNC(E5*D5,1)</f>
        <v>23496</v>
      </c>
      <c r="G5" s="12">
        <f>단가대비표!P12</f>
        <v>0</v>
      </c>
      <c r="H5" s="13">
        <f>TRUNC(G5*D5,1)</f>
        <v>0</v>
      </c>
      <c r="I5" s="12">
        <f>단가대비표!V12</f>
        <v>0</v>
      </c>
      <c r="J5" s="13">
        <f>TRUNC(I5*D5,1)</f>
        <v>0</v>
      </c>
      <c r="K5" s="12">
        <f t="shared" ref="K5:L9" si="0">TRUNC(E5+G5+I5,1)</f>
        <v>106.8</v>
      </c>
      <c r="L5" s="13">
        <f t="shared" si="0"/>
        <v>23496</v>
      </c>
      <c r="M5" s="8" t="s">
        <v>214</v>
      </c>
      <c r="N5" s="2" t="s">
        <v>62</v>
      </c>
      <c r="O5" s="2" t="s">
        <v>215</v>
      </c>
      <c r="P5" s="2" t="s">
        <v>64</v>
      </c>
      <c r="Q5" s="2" t="s">
        <v>64</v>
      </c>
      <c r="R5" s="2" t="s">
        <v>63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216</v>
      </c>
      <c r="AX5" s="2" t="s">
        <v>52</v>
      </c>
      <c r="AY5" s="2" t="s">
        <v>52</v>
      </c>
    </row>
    <row r="6" spans="1:51" ht="30" customHeight="1" x14ac:dyDescent="0.3">
      <c r="A6" s="8" t="s">
        <v>217</v>
      </c>
      <c r="B6" s="8" t="s">
        <v>52</v>
      </c>
      <c r="C6" s="8" t="s">
        <v>60</v>
      </c>
      <c r="D6" s="9">
        <v>0.47</v>
      </c>
      <c r="E6" s="12">
        <f>단가대비표!O6</f>
        <v>33000</v>
      </c>
      <c r="F6" s="13">
        <f>TRUNC(E6*D6,1)</f>
        <v>15510</v>
      </c>
      <c r="G6" s="12">
        <f>단가대비표!P6</f>
        <v>0</v>
      </c>
      <c r="H6" s="13">
        <f>TRUNC(G6*D6,1)</f>
        <v>0</v>
      </c>
      <c r="I6" s="12">
        <f>단가대비표!V6</f>
        <v>0</v>
      </c>
      <c r="J6" s="13">
        <f>TRUNC(I6*D6,1)</f>
        <v>0</v>
      </c>
      <c r="K6" s="12">
        <f t="shared" si="0"/>
        <v>33000</v>
      </c>
      <c r="L6" s="13">
        <f t="shared" si="0"/>
        <v>15510</v>
      </c>
      <c r="M6" s="8" t="s">
        <v>218</v>
      </c>
      <c r="N6" s="2" t="s">
        <v>62</v>
      </c>
      <c r="O6" s="2" t="s">
        <v>219</v>
      </c>
      <c r="P6" s="2" t="s">
        <v>64</v>
      </c>
      <c r="Q6" s="2" t="s">
        <v>64</v>
      </c>
      <c r="R6" s="2" t="s">
        <v>63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220</v>
      </c>
      <c r="AX6" s="2" t="s">
        <v>52</v>
      </c>
      <c r="AY6" s="2" t="s">
        <v>52</v>
      </c>
    </row>
    <row r="7" spans="1:51" ht="30" customHeight="1" x14ac:dyDescent="0.3">
      <c r="A7" s="8" t="s">
        <v>221</v>
      </c>
      <c r="B7" s="8" t="s">
        <v>52</v>
      </c>
      <c r="C7" s="8" t="s">
        <v>60</v>
      </c>
      <c r="D7" s="9">
        <v>0.94</v>
      </c>
      <c r="E7" s="12">
        <f>단가대비표!O5</f>
        <v>21000</v>
      </c>
      <c r="F7" s="13">
        <f>TRUNC(E7*D7,1)</f>
        <v>19740</v>
      </c>
      <c r="G7" s="12">
        <f>단가대비표!P5</f>
        <v>0</v>
      </c>
      <c r="H7" s="13">
        <f>TRUNC(G7*D7,1)</f>
        <v>0</v>
      </c>
      <c r="I7" s="12">
        <f>단가대비표!V5</f>
        <v>0</v>
      </c>
      <c r="J7" s="13">
        <f>TRUNC(I7*D7,1)</f>
        <v>0</v>
      </c>
      <c r="K7" s="12">
        <f t="shared" si="0"/>
        <v>21000</v>
      </c>
      <c r="L7" s="13">
        <f t="shared" si="0"/>
        <v>19740</v>
      </c>
      <c r="M7" s="8" t="s">
        <v>222</v>
      </c>
      <c r="N7" s="2" t="s">
        <v>62</v>
      </c>
      <c r="O7" s="2" t="s">
        <v>223</v>
      </c>
      <c r="P7" s="2" t="s">
        <v>64</v>
      </c>
      <c r="Q7" s="2" t="s">
        <v>64</v>
      </c>
      <c r="R7" s="2" t="s">
        <v>63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224</v>
      </c>
      <c r="AX7" s="2" t="s">
        <v>52</v>
      </c>
      <c r="AY7" s="2" t="s">
        <v>52</v>
      </c>
    </row>
    <row r="8" spans="1:51" ht="30" customHeight="1" x14ac:dyDescent="0.3">
      <c r="A8" s="8" t="s">
        <v>225</v>
      </c>
      <c r="B8" s="8" t="s">
        <v>226</v>
      </c>
      <c r="C8" s="8" t="s">
        <v>227</v>
      </c>
      <c r="D8" s="9">
        <v>1.29</v>
      </c>
      <c r="E8" s="12">
        <f>단가대비표!O39</f>
        <v>0</v>
      </c>
      <c r="F8" s="13">
        <f>TRUNC(E8*D8,1)</f>
        <v>0</v>
      </c>
      <c r="G8" s="12">
        <f>단가대비표!P39</f>
        <v>198242</v>
      </c>
      <c r="H8" s="13">
        <f>TRUNC(G8*D8,1)</f>
        <v>255732.1</v>
      </c>
      <c r="I8" s="12">
        <f>단가대비표!V39</f>
        <v>0</v>
      </c>
      <c r="J8" s="13">
        <f>TRUNC(I8*D8,1)</f>
        <v>0</v>
      </c>
      <c r="K8" s="12">
        <f t="shared" si="0"/>
        <v>198242</v>
      </c>
      <c r="L8" s="13">
        <f t="shared" si="0"/>
        <v>255732.1</v>
      </c>
      <c r="M8" s="8" t="s">
        <v>228</v>
      </c>
      <c r="N8" s="2" t="s">
        <v>62</v>
      </c>
      <c r="O8" s="2" t="s">
        <v>229</v>
      </c>
      <c r="P8" s="2" t="s">
        <v>64</v>
      </c>
      <c r="Q8" s="2" t="s">
        <v>64</v>
      </c>
      <c r="R8" s="2" t="s">
        <v>63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230</v>
      </c>
      <c r="AX8" s="2" t="s">
        <v>52</v>
      </c>
      <c r="AY8" s="2" t="s">
        <v>52</v>
      </c>
    </row>
    <row r="9" spans="1:51" ht="30" customHeight="1" x14ac:dyDescent="0.3">
      <c r="A9" s="8" t="s">
        <v>231</v>
      </c>
      <c r="B9" s="8" t="s">
        <v>226</v>
      </c>
      <c r="C9" s="8" t="s">
        <v>227</v>
      </c>
      <c r="D9" s="9">
        <v>1.36</v>
      </c>
      <c r="E9" s="12">
        <f>단가대비표!O34</f>
        <v>0</v>
      </c>
      <c r="F9" s="13">
        <f>TRUNC(E9*D9,1)</f>
        <v>0</v>
      </c>
      <c r="G9" s="12">
        <f>단가대비표!P34</f>
        <v>125427</v>
      </c>
      <c r="H9" s="13">
        <f>TRUNC(G9*D9,1)</f>
        <v>170580.7</v>
      </c>
      <c r="I9" s="12">
        <f>단가대비표!V34</f>
        <v>0</v>
      </c>
      <c r="J9" s="13">
        <f>TRUNC(I9*D9,1)</f>
        <v>0</v>
      </c>
      <c r="K9" s="12">
        <f t="shared" si="0"/>
        <v>125427</v>
      </c>
      <c r="L9" s="13">
        <f t="shared" si="0"/>
        <v>170580.7</v>
      </c>
      <c r="M9" s="8" t="s">
        <v>232</v>
      </c>
      <c r="N9" s="2" t="s">
        <v>62</v>
      </c>
      <c r="O9" s="2" t="s">
        <v>233</v>
      </c>
      <c r="P9" s="2" t="s">
        <v>64</v>
      </c>
      <c r="Q9" s="2" t="s">
        <v>64</v>
      </c>
      <c r="R9" s="2" t="s">
        <v>63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234</v>
      </c>
      <c r="AX9" s="2" t="s">
        <v>52</v>
      </c>
      <c r="AY9" s="2" t="s">
        <v>52</v>
      </c>
    </row>
    <row r="10" spans="1:51" ht="30" customHeight="1" x14ac:dyDescent="0.3">
      <c r="A10" s="8" t="s">
        <v>235</v>
      </c>
      <c r="B10" s="8" t="s">
        <v>52</v>
      </c>
      <c r="C10" s="8" t="s">
        <v>52</v>
      </c>
      <c r="D10" s="9"/>
      <c r="E10" s="12"/>
      <c r="F10" s="13">
        <f>TRUNC(SUMIF(N5:N9, N4, F5:F9),0)</f>
        <v>58746</v>
      </c>
      <c r="G10" s="12"/>
      <c r="H10" s="13">
        <f>TRUNC(SUMIF(N5:N9, N4, H5:H9),0)</f>
        <v>426312</v>
      </c>
      <c r="I10" s="12"/>
      <c r="J10" s="13">
        <f>TRUNC(SUMIF(N5:N9, N4, J5:J9),0)</f>
        <v>0</v>
      </c>
      <c r="K10" s="12"/>
      <c r="L10" s="13">
        <f>F10+H10+J10</f>
        <v>485058</v>
      </c>
      <c r="M10" s="8" t="s">
        <v>52</v>
      </c>
      <c r="N10" s="2" t="s">
        <v>73</v>
      </c>
      <c r="O10" s="2" t="s">
        <v>73</v>
      </c>
      <c r="P10" s="2" t="s">
        <v>52</v>
      </c>
      <c r="Q10" s="2" t="s">
        <v>52</v>
      </c>
      <c r="R10" s="2" t="s">
        <v>52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52</v>
      </c>
      <c r="AX10" s="2" t="s">
        <v>52</v>
      </c>
      <c r="AY10" s="2" t="s">
        <v>52</v>
      </c>
    </row>
    <row r="11" spans="1:51" ht="30" customHeight="1" x14ac:dyDescent="0.3">
      <c r="A11" s="9"/>
      <c r="B11" s="9"/>
      <c r="C11" s="9"/>
      <c r="D11" s="9"/>
      <c r="E11" s="12"/>
      <c r="F11" s="13"/>
      <c r="G11" s="12"/>
      <c r="H11" s="13"/>
      <c r="I11" s="12"/>
      <c r="J11" s="13"/>
      <c r="K11" s="12"/>
      <c r="L11" s="13"/>
      <c r="M11" s="9"/>
    </row>
    <row r="12" spans="1:51" ht="30" customHeight="1" x14ac:dyDescent="0.3">
      <c r="A12" s="147" t="s">
        <v>236</v>
      </c>
      <c r="B12" s="147"/>
      <c r="C12" s="147"/>
      <c r="D12" s="147"/>
      <c r="E12" s="148"/>
      <c r="F12" s="149"/>
      <c r="G12" s="148"/>
      <c r="H12" s="149"/>
      <c r="I12" s="148"/>
      <c r="J12" s="149"/>
      <c r="K12" s="148"/>
      <c r="L12" s="149"/>
      <c r="M12" s="147"/>
      <c r="N12" s="1" t="s">
        <v>70</v>
      </c>
    </row>
    <row r="13" spans="1:51" ht="30" customHeight="1" x14ac:dyDescent="0.3">
      <c r="A13" s="8" t="s">
        <v>238</v>
      </c>
      <c r="B13" s="8" t="s">
        <v>239</v>
      </c>
      <c r="C13" s="8" t="s">
        <v>68</v>
      </c>
      <c r="D13" s="9">
        <v>1</v>
      </c>
      <c r="E13" s="12">
        <f>일위대가목록!E18</f>
        <v>9520</v>
      </c>
      <c r="F13" s="13">
        <f>TRUNC(E13*D13,1)</f>
        <v>9520</v>
      </c>
      <c r="G13" s="12">
        <f>일위대가목록!F18</f>
        <v>0</v>
      </c>
      <c r="H13" s="13">
        <f>TRUNC(G13*D13,1)</f>
        <v>0</v>
      </c>
      <c r="I13" s="12">
        <f>일위대가목록!G18</f>
        <v>0</v>
      </c>
      <c r="J13" s="13">
        <f>TRUNC(I13*D13,1)</f>
        <v>0</v>
      </c>
      <c r="K13" s="12">
        <f>TRUNC(E13+G13+I13,1)</f>
        <v>9520</v>
      </c>
      <c r="L13" s="13">
        <f>TRUNC(F13+H13+J13,1)</f>
        <v>9520</v>
      </c>
      <c r="M13" s="8" t="s">
        <v>240</v>
      </c>
      <c r="N13" s="2" t="s">
        <v>70</v>
      </c>
      <c r="O13" s="2" t="s">
        <v>241</v>
      </c>
      <c r="P13" s="2" t="s">
        <v>63</v>
      </c>
      <c r="Q13" s="2" t="s">
        <v>64</v>
      </c>
      <c r="R13" s="2" t="s">
        <v>64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242</v>
      </c>
      <c r="AX13" s="2" t="s">
        <v>52</v>
      </c>
      <c r="AY13" s="2" t="s">
        <v>52</v>
      </c>
    </row>
    <row r="14" spans="1:51" ht="30" customHeight="1" x14ac:dyDescent="0.3">
      <c r="A14" s="8" t="s">
        <v>243</v>
      </c>
      <c r="B14" s="8" t="s">
        <v>244</v>
      </c>
      <c r="C14" s="8" t="s">
        <v>68</v>
      </c>
      <c r="D14" s="9">
        <v>1</v>
      </c>
      <c r="E14" s="12">
        <f>일위대가목록!E19</f>
        <v>0</v>
      </c>
      <c r="F14" s="13">
        <f>TRUNC(E14*D14,1)</f>
        <v>0</v>
      </c>
      <c r="G14" s="12">
        <f>일위대가목록!F19</f>
        <v>25977</v>
      </c>
      <c r="H14" s="13">
        <f>TRUNC(G14*D14,1)</f>
        <v>25977</v>
      </c>
      <c r="I14" s="12">
        <f>일위대가목록!G19</f>
        <v>259</v>
      </c>
      <c r="J14" s="13">
        <f>TRUNC(I14*D14,1)</f>
        <v>259</v>
      </c>
      <c r="K14" s="12">
        <f>TRUNC(E14+G14+I14,1)</f>
        <v>26236</v>
      </c>
      <c r="L14" s="13">
        <f>TRUNC(F14+H14+J14,1)</f>
        <v>26236</v>
      </c>
      <c r="M14" s="8" t="s">
        <v>245</v>
      </c>
      <c r="N14" s="2" t="s">
        <v>70</v>
      </c>
      <c r="O14" s="2" t="s">
        <v>246</v>
      </c>
      <c r="P14" s="2" t="s">
        <v>63</v>
      </c>
      <c r="Q14" s="2" t="s">
        <v>64</v>
      </c>
      <c r="R14" s="2" t="s">
        <v>64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247</v>
      </c>
      <c r="AX14" s="2" t="s">
        <v>52</v>
      </c>
      <c r="AY14" s="2" t="s">
        <v>52</v>
      </c>
    </row>
    <row r="15" spans="1:51" ht="30" customHeight="1" x14ac:dyDescent="0.3">
      <c r="A15" s="8" t="s">
        <v>235</v>
      </c>
      <c r="B15" s="8" t="s">
        <v>52</v>
      </c>
      <c r="C15" s="8" t="s">
        <v>52</v>
      </c>
      <c r="D15" s="9"/>
      <c r="E15" s="12"/>
      <c r="F15" s="13">
        <f>TRUNC(SUMIF(N13:N14, N12, F13:F14),0)</f>
        <v>9520</v>
      </c>
      <c r="G15" s="12"/>
      <c r="H15" s="13">
        <f>TRUNC(SUMIF(N13:N14, N12, H13:H14),0)</f>
        <v>25977</v>
      </c>
      <c r="I15" s="12"/>
      <c r="J15" s="13">
        <f>TRUNC(SUMIF(N13:N14, N12, J13:J14),0)</f>
        <v>259</v>
      </c>
      <c r="K15" s="12"/>
      <c r="L15" s="13">
        <f>F15+H15+J15</f>
        <v>35756</v>
      </c>
      <c r="M15" s="8" t="s">
        <v>52</v>
      </c>
      <c r="N15" s="2" t="s">
        <v>73</v>
      </c>
      <c r="O15" s="2" t="s">
        <v>73</v>
      </c>
      <c r="P15" s="2" t="s">
        <v>52</v>
      </c>
      <c r="Q15" s="2" t="s">
        <v>52</v>
      </c>
      <c r="R15" s="2" t="s">
        <v>52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52</v>
      </c>
      <c r="AX15" s="2" t="s">
        <v>52</v>
      </c>
      <c r="AY15" s="2" t="s">
        <v>52</v>
      </c>
    </row>
    <row r="16" spans="1:51" ht="30" customHeight="1" x14ac:dyDescent="0.3">
      <c r="A16" s="9"/>
      <c r="B16" s="9"/>
      <c r="C16" s="9"/>
      <c r="D16" s="9"/>
      <c r="E16" s="12"/>
      <c r="F16" s="13"/>
      <c r="G16" s="12"/>
      <c r="H16" s="13"/>
      <c r="I16" s="12"/>
      <c r="J16" s="13"/>
      <c r="K16" s="12"/>
      <c r="L16" s="13"/>
      <c r="M16" s="9"/>
    </row>
    <row r="17" spans="1:51" ht="30" customHeight="1" x14ac:dyDescent="0.3">
      <c r="A17" s="147" t="s">
        <v>248</v>
      </c>
      <c r="B17" s="147"/>
      <c r="C17" s="147"/>
      <c r="D17" s="147"/>
      <c r="E17" s="148"/>
      <c r="F17" s="149"/>
      <c r="G17" s="148"/>
      <c r="H17" s="149"/>
      <c r="I17" s="148"/>
      <c r="J17" s="149"/>
      <c r="K17" s="148"/>
      <c r="L17" s="149"/>
      <c r="M17" s="147"/>
      <c r="N17" s="1" t="s">
        <v>96</v>
      </c>
    </row>
    <row r="18" spans="1:51" ht="30" customHeight="1" x14ac:dyDescent="0.3">
      <c r="A18" s="8" t="s">
        <v>250</v>
      </c>
      <c r="B18" s="8" t="s">
        <v>251</v>
      </c>
      <c r="C18" s="8" t="s">
        <v>227</v>
      </c>
      <c r="D18" s="9">
        <v>12.54</v>
      </c>
      <c r="E18" s="12">
        <f>단가대비표!O38</f>
        <v>0</v>
      </c>
      <c r="F18" s="13">
        <f>TRUNC(E18*D18,1)</f>
        <v>0</v>
      </c>
      <c r="G18" s="12">
        <f>단가대비표!P38</f>
        <v>178249</v>
      </c>
      <c r="H18" s="13">
        <f>TRUNC(G18*D18,1)</f>
        <v>2235242.4</v>
      </c>
      <c r="I18" s="12">
        <f>단가대비표!V38</f>
        <v>0</v>
      </c>
      <c r="J18" s="13">
        <f>TRUNC(I18*D18,1)</f>
        <v>0</v>
      </c>
      <c r="K18" s="12">
        <f>TRUNC(E18+G18+I18,1)</f>
        <v>178249</v>
      </c>
      <c r="L18" s="13">
        <f>TRUNC(F18+H18+J18,1)</f>
        <v>2235242.4</v>
      </c>
      <c r="M18" s="8" t="s">
        <v>252</v>
      </c>
      <c r="N18" s="2" t="s">
        <v>96</v>
      </c>
      <c r="O18" s="2" t="s">
        <v>253</v>
      </c>
      <c r="P18" s="2" t="s">
        <v>64</v>
      </c>
      <c r="Q18" s="2" t="s">
        <v>64</v>
      </c>
      <c r="R18" s="2" t="s">
        <v>63</v>
      </c>
      <c r="S18" s="3"/>
      <c r="T18" s="3"/>
      <c r="U18" s="3"/>
      <c r="V18" s="3">
        <v>1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52</v>
      </c>
      <c r="AW18" s="2" t="s">
        <v>254</v>
      </c>
      <c r="AX18" s="2" t="s">
        <v>52</v>
      </c>
      <c r="AY18" s="2" t="s">
        <v>52</v>
      </c>
    </row>
    <row r="19" spans="1:51" ht="30" customHeight="1" x14ac:dyDescent="0.3">
      <c r="A19" s="8" t="s">
        <v>255</v>
      </c>
      <c r="B19" s="8" t="s">
        <v>256</v>
      </c>
      <c r="C19" s="8" t="s">
        <v>112</v>
      </c>
      <c r="D19" s="9">
        <v>1</v>
      </c>
      <c r="E19" s="12">
        <v>0</v>
      </c>
      <c r="F19" s="13">
        <f>TRUNC(E19*D19,1)</f>
        <v>0</v>
      </c>
      <c r="G19" s="12">
        <v>0</v>
      </c>
      <c r="H19" s="13">
        <f>TRUNC(G19*D19,1)</f>
        <v>0</v>
      </c>
      <c r="I19" s="12">
        <f>TRUNC(SUMIF(V18:V19, RIGHTB(O19, 1), H18:H19)*U19, 2)</f>
        <v>67057.27</v>
      </c>
      <c r="J19" s="13">
        <f>TRUNC(I19*D19,1)</f>
        <v>67057.2</v>
      </c>
      <c r="K19" s="12">
        <f>TRUNC(E19+G19+I19,1)</f>
        <v>67057.2</v>
      </c>
      <c r="L19" s="13">
        <f>TRUNC(F19+H19+J19,1)</f>
        <v>67057.2</v>
      </c>
      <c r="M19" s="8" t="s">
        <v>52</v>
      </c>
      <c r="N19" s="2" t="s">
        <v>96</v>
      </c>
      <c r="O19" s="2" t="s">
        <v>257</v>
      </c>
      <c r="P19" s="2" t="s">
        <v>64</v>
      </c>
      <c r="Q19" s="2" t="s">
        <v>64</v>
      </c>
      <c r="R19" s="2" t="s">
        <v>64</v>
      </c>
      <c r="S19" s="3">
        <v>1</v>
      </c>
      <c r="T19" s="3">
        <v>2</v>
      </c>
      <c r="U19" s="3">
        <v>0.03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258</v>
      </c>
      <c r="AX19" s="2" t="s">
        <v>52</v>
      </c>
      <c r="AY19" s="2" t="s">
        <v>52</v>
      </c>
    </row>
    <row r="20" spans="1:51" ht="30" customHeight="1" x14ac:dyDescent="0.3">
      <c r="A20" s="8" t="s">
        <v>235</v>
      </c>
      <c r="B20" s="8" t="s">
        <v>52</v>
      </c>
      <c r="C20" s="8" t="s">
        <v>52</v>
      </c>
      <c r="D20" s="9"/>
      <c r="E20" s="12"/>
      <c r="F20" s="13">
        <f>TRUNC(SUMIF(N18:N19, N17, F18:F19),0)</f>
        <v>0</v>
      </c>
      <c r="G20" s="12"/>
      <c r="H20" s="13">
        <f>TRUNC(SUMIF(N18:N19, N17, H18:H19),0)</f>
        <v>2235242</v>
      </c>
      <c r="I20" s="12"/>
      <c r="J20" s="13">
        <f>TRUNC(SUMIF(N18:N19, N17, J18:J19),0)</f>
        <v>67057</v>
      </c>
      <c r="K20" s="12"/>
      <c r="L20" s="13">
        <f>F20+H20+J20</f>
        <v>2302299</v>
      </c>
      <c r="M20" s="8" t="s">
        <v>52</v>
      </c>
      <c r="N20" s="2" t="s">
        <v>73</v>
      </c>
      <c r="O20" s="2" t="s">
        <v>73</v>
      </c>
      <c r="P20" s="2" t="s">
        <v>52</v>
      </c>
      <c r="Q20" s="2" t="s">
        <v>52</v>
      </c>
      <c r="R20" s="2" t="s">
        <v>52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52</v>
      </c>
      <c r="AX20" s="2" t="s">
        <v>52</v>
      </c>
      <c r="AY20" s="2" t="s">
        <v>52</v>
      </c>
    </row>
    <row r="21" spans="1:51" ht="30" customHeight="1" x14ac:dyDescent="0.3">
      <c r="A21" s="9"/>
      <c r="B21" s="9"/>
      <c r="C21" s="9"/>
      <c r="D21" s="9"/>
      <c r="E21" s="12"/>
      <c r="F21" s="13"/>
      <c r="G21" s="12"/>
      <c r="H21" s="13"/>
      <c r="I21" s="12"/>
      <c r="J21" s="13"/>
      <c r="K21" s="12"/>
      <c r="L21" s="13"/>
      <c r="M21" s="9"/>
    </row>
    <row r="22" spans="1:51" ht="30" customHeight="1" x14ac:dyDescent="0.3">
      <c r="A22" s="147" t="s">
        <v>259</v>
      </c>
      <c r="B22" s="147"/>
      <c r="C22" s="147"/>
      <c r="D22" s="147"/>
      <c r="E22" s="148"/>
      <c r="F22" s="149"/>
      <c r="G22" s="148"/>
      <c r="H22" s="149"/>
      <c r="I22" s="148"/>
      <c r="J22" s="149"/>
      <c r="K22" s="148"/>
      <c r="L22" s="149"/>
      <c r="M22" s="147"/>
      <c r="N22" s="1" t="s">
        <v>108</v>
      </c>
    </row>
    <row r="23" spans="1:51" ht="30" customHeight="1" x14ac:dyDescent="0.3">
      <c r="A23" s="8" t="s">
        <v>261</v>
      </c>
      <c r="B23" s="8" t="s">
        <v>106</v>
      </c>
      <c r="C23" s="8" t="s">
        <v>68</v>
      </c>
      <c r="D23" s="9">
        <v>1.1599999999999999</v>
      </c>
      <c r="E23" s="12">
        <f>단가대비표!O13</f>
        <v>13010</v>
      </c>
      <c r="F23" s="13">
        <f>TRUNC(E23*D23,1)</f>
        <v>15091.6</v>
      </c>
      <c r="G23" s="12">
        <f>단가대비표!P13</f>
        <v>0</v>
      </c>
      <c r="H23" s="13">
        <f>TRUNC(G23*D23,1)</f>
        <v>0</v>
      </c>
      <c r="I23" s="12">
        <f>단가대비표!V13</f>
        <v>0</v>
      </c>
      <c r="J23" s="13">
        <f>TRUNC(I23*D23,1)</f>
        <v>0</v>
      </c>
      <c r="K23" s="12">
        <f>TRUNC(E23+G23+I23,1)</f>
        <v>13010</v>
      </c>
      <c r="L23" s="13">
        <f>TRUNC(F23+H23+J23,1)</f>
        <v>15091.6</v>
      </c>
      <c r="M23" s="8" t="s">
        <v>262</v>
      </c>
      <c r="N23" s="2" t="s">
        <v>108</v>
      </c>
      <c r="O23" s="2" t="s">
        <v>263</v>
      </c>
      <c r="P23" s="2" t="s">
        <v>64</v>
      </c>
      <c r="Q23" s="2" t="s">
        <v>64</v>
      </c>
      <c r="R23" s="2" t="s">
        <v>63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264</v>
      </c>
      <c r="AX23" s="2" t="s">
        <v>52</v>
      </c>
      <c r="AY23" s="2" t="s">
        <v>52</v>
      </c>
    </row>
    <row r="24" spans="1:51" ht="30" customHeight="1" x14ac:dyDescent="0.3">
      <c r="A24" s="8" t="s">
        <v>265</v>
      </c>
      <c r="B24" s="8" t="s">
        <v>226</v>
      </c>
      <c r="C24" s="8" t="s">
        <v>227</v>
      </c>
      <c r="D24" s="9">
        <v>1.2E-2</v>
      </c>
      <c r="E24" s="12">
        <f>단가대비표!O35</f>
        <v>0</v>
      </c>
      <c r="F24" s="13">
        <f>TRUNC(E24*D24,1)</f>
        <v>0</v>
      </c>
      <c r="G24" s="12">
        <f>단가대비표!P35</f>
        <v>152019</v>
      </c>
      <c r="H24" s="13">
        <f>TRUNC(G24*D24,1)</f>
        <v>1824.2</v>
      </c>
      <c r="I24" s="12">
        <f>단가대비표!V35</f>
        <v>0</v>
      </c>
      <c r="J24" s="13">
        <f>TRUNC(I24*D24,1)</f>
        <v>0</v>
      </c>
      <c r="K24" s="12">
        <f>TRUNC(E24+G24+I24,1)</f>
        <v>152019</v>
      </c>
      <c r="L24" s="13">
        <f>TRUNC(F24+H24+J24,1)</f>
        <v>1824.2</v>
      </c>
      <c r="M24" s="8" t="s">
        <v>266</v>
      </c>
      <c r="N24" s="2" t="s">
        <v>108</v>
      </c>
      <c r="O24" s="2" t="s">
        <v>267</v>
      </c>
      <c r="P24" s="2" t="s">
        <v>64</v>
      </c>
      <c r="Q24" s="2" t="s">
        <v>64</v>
      </c>
      <c r="R24" s="2" t="s">
        <v>63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268</v>
      </c>
      <c r="AX24" s="2" t="s">
        <v>52</v>
      </c>
      <c r="AY24" s="2" t="s">
        <v>52</v>
      </c>
    </row>
    <row r="25" spans="1:51" ht="30" customHeight="1" x14ac:dyDescent="0.3">
      <c r="A25" s="8" t="s">
        <v>235</v>
      </c>
      <c r="B25" s="8" t="s">
        <v>52</v>
      </c>
      <c r="C25" s="8" t="s">
        <v>52</v>
      </c>
      <c r="D25" s="9"/>
      <c r="E25" s="12"/>
      <c r="F25" s="13">
        <f>TRUNC(SUMIF(N23:N24, N22, F23:F24),0)</f>
        <v>15091</v>
      </c>
      <c r="G25" s="12"/>
      <c r="H25" s="13">
        <f>TRUNC(SUMIF(N23:N24, N22, H23:H24),0)</f>
        <v>1824</v>
      </c>
      <c r="I25" s="12"/>
      <c r="J25" s="13">
        <f>TRUNC(SUMIF(N23:N24, N22, J23:J24),0)</f>
        <v>0</v>
      </c>
      <c r="K25" s="12"/>
      <c r="L25" s="13">
        <f>F25+H25+J25</f>
        <v>16915</v>
      </c>
      <c r="M25" s="8" t="s">
        <v>52</v>
      </c>
      <c r="N25" s="2" t="s">
        <v>73</v>
      </c>
      <c r="O25" s="2" t="s">
        <v>73</v>
      </c>
      <c r="P25" s="2" t="s">
        <v>52</v>
      </c>
      <c r="Q25" s="2" t="s">
        <v>52</v>
      </c>
      <c r="R25" s="2" t="s">
        <v>52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52</v>
      </c>
      <c r="AW25" s="2" t="s">
        <v>52</v>
      </c>
      <c r="AX25" s="2" t="s">
        <v>52</v>
      </c>
      <c r="AY25" s="2" t="s">
        <v>52</v>
      </c>
    </row>
    <row r="26" spans="1:51" ht="30" customHeight="1" x14ac:dyDescent="0.3">
      <c r="A26" s="9"/>
      <c r="B26" s="9"/>
      <c r="C26" s="9"/>
      <c r="D26" s="9"/>
      <c r="E26" s="12"/>
      <c r="F26" s="13"/>
      <c r="G26" s="12"/>
      <c r="H26" s="13"/>
      <c r="I26" s="12"/>
      <c r="J26" s="13"/>
      <c r="K26" s="12"/>
      <c r="L26" s="13"/>
      <c r="M26" s="9"/>
    </row>
    <row r="27" spans="1:51" ht="30" customHeight="1" x14ac:dyDescent="0.3">
      <c r="A27" s="147" t="s">
        <v>269</v>
      </c>
      <c r="B27" s="147"/>
      <c r="C27" s="147"/>
      <c r="D27" s="147"/>
      <c r="E27" s="148"/>
      <c r="F27" s="149"/>
      <c r="G27" s="148"/>
      <c r="H27" s="149"/>
      <c r="I27" s="148"/>
      <c r="J27" s="149"/>
      <c r="K27" s="148"/>
      <c r="L27" s="149"/>
      <c r="M27" s="147"/>
      <c r="N27" s="1" t="s">
        <v>114</v>
      </c>
    </row>
    <row r="28" spans="1:51" ht="30" customHeight="1" x14ac:dyDescent="0.3">
      <c r="A28" s="8" t="s">
        <v>231</v>
      </c>
      <c r="B28" s="8" t="s">
        <v>226</v>
      </c>
      <c r="C28" s="8" t="s">
        <v>227</v>
      </c>
      <c r="D28" s="9">
        <v>2</v>
      </c>
      <c r="E28" s="12">
        <f>단가대비표!O34</f>
        <v>0</v>
      </c>
      <c r="F28" s="13">
        <f>TRUNC(E28*D28,1)</f>
        <v>0</v>
      </c>
      <c r="G28" s="12">
        <f>단가대비표!P34</f>
        <v>125427</v>
      </c>
      <c r="H28" s="13">
        <f>TRUNC(G28*D28,1)</f>
        <v>250854</v>
      </c>
      <c r="I28" s="12">
        <f>단가대비표!V34</f>
        <v>0</v>
      </c>
      <c r="J28" s="13">
        <f>TRUNC(I28*D28,1)</f>
        <v>0</v>
      </c>
      <c r="K28" s="12">
        <f>TRUNC(E28+G28+I28,1)</f>
        <v>125427</v>
      </c>
      <c r="L28" s="13">
        <f>TRUNC(F28+H28+J28,1)</f>
        <v>250854</v>
      </c>
      <c r="M28" s="8" t="s">
        <v>232</v>
      </c>
      <c r="N28" s="2" t="s">
        <v>114</v>
      </c>
      <c r="O28" s="2" t="s">
        <v>233</v>
      </c>
      <c r="P28" s="2" t="s">
        <v>64</v>
      </c>
      <c r="Q28" s="2" t="s">
        <v>64</v>
      </c>
      <c r="R28" s="2" t="s">
        <v>63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270</v>
      </c>
      <c r="AX28" s="2" t="s">
        <v>52</v>
      </c>
      <c r="AY28" s="2" t="s">
        <v>52</v>
      </c>
    </row>
    <row r="29" spans="1:51" ht="30" customHeight="1" x14ac:dyDescent="0.3">
      <c r="A29" s="8" t="s">
        <v>235</v>
      </c>
      <c r="B29" s="8" t="s">
        <v>52</v>
      </c>
      <c r="C29" s="8" t="s">
        <v>52</v>
      </c>
      <c r="D29" s="9"/>
      <c r="E29" s="12"/>
      <c r="F29" s="13">
        <f>TRUNC(SUMIF(N28:N28, N27, F28:F28),0)</f>
        <v>0</v>
      </c>
      <c r="G29" s="12"/>
      <c r="H29" s="13">
        <f>TRUNC(SUMIF(N28:N28, N27, H28:H28),0)</f>
        <v>250854</v>
      </c>
      <c r="I29" s="12"/>
      <c r="J29" s="13">
        <f>TRUNC(SUMIF(N28:N28, N27, J28:J28),0)</f>
        <v>0</v>
      </c>
      <c r="K29" s="12"/>
      <c r="L29" s="13">
        <f>F29+H29+J29</f>
        <v>250854</v>
      </c>
      <c r="M29" s="8" t="s">
        <v>52</v>
      </c>
      <c r="N29" s="2" t="s">
        <v>73</v>
      </c>
      <c r="O29" s="2" t="s">
        <v>73</v>
      </c>
      <c r="P29" s="2" t="s">
        <v>52</v>
      </c>
      <c r="Q29" s="2" t="s">
        <v>52</v>
      </c>
      <c r="R29" s="2" t="s">
        <v>52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52</v>
      </c>
      <c r="AX29" s="2" t="s">
        <v>52</v>
      </c>
      <c r="AY29" s="2" t="s">
        <v>52</v>
      </c>
    </row>
    <row r="30" spans="1:51" ht="30" customHeight="1" x14ac:dyDescent="0.3">
      <c r="A30" s="9"/>
      <c r="B30" s="9"/>
      <c r="C30" s="9"/>
      <c r="D30" s="9"/>
      <c r="E30" s="12"/>
      <c r="F30" s="13"/>
      <c r="G30" s="12"/>
      <c r="H30" s="13"/>
      <c r="I30" s="12"/>
      <c r="J30" s="13"/>
      <c r="K30" s="12"/>
      <c r="L30" s="13"/>
      <c r="M30" s="9"/>
    </row>
    <row r="31" spans="1:51" ht="30" customHeight="1" x14ac:dyDescent="0.3">
      <c r="A31" s="147" t="s">
        <v>271</v>
      </c>
      <c r="B31" s="147"/>
      <c r="C31" s="147"/>
      <c r="D31" s="147"/>
      <c r="E31" s="148"/>
      <c r="F31" s="149"/>
      <c r="G31" s="148"/>
      <c r="H31" s="149"/>
      <c r="I31" s="148"/>
      <c r="J31" s="149"/>
      <c r="K31" s="148"/>
      <c r="L31" s="149"/>
      <c r="M31" s="147"/>
      <c r="N31" s="1" t="s">
        <v>120</v>
      </c>
    </row>
    <row r="32" spans="1:51" ht="30" customHeight="1" x14ac:dyDescent="0.3">
      <c r="A32" s="8" t="s">
        <v>273</v>
      </c>
      <c r="B32" s="8" t="s">
        <v>274</v>
      </c>
      <c r="C32" s="8" t="s">
        <v>275</v>
      </c>
      <c r="D32" s="9">
        <v>0.24</v>
      </c>
      <c r="E32" s="12">
        <f>단가대비표!O15</f>
        <v>20830</v>
      </c>
      <c r="F32" s="13">
        <f t="shared" ref="F32:F42" si="1">TRUNC(E32*D32,1)</f>
        <v>4999.2</v>
      </c>
      <c r="G32" s="12">
        <f>단가대비표!P15</f>
        <v>0</v>
      </c>
      <c r="H32" s="13">
        <f t="shared" ref="H32:H42" si="2">TRUNC(G32*D32,1)</f>
        <v>0</v>
      </c>
      <c r="I32" s="12">
        <f>단가대비표!V15</f>
        <v>0</v>
      </c>
      <c r="J32" s="13">
        <f t="shared" ref="J32:J42" si="3">TRUNC(I32*D32,1)</f>
        <v>0</v>
      </c>
      <c r="K32" s="12">
        <f t="shared" ref="K32:K42" si="4">TRUNC(E32+G32+I32,1)</f>
        <v>20830</v>
      </c>
      <c r="L32" s="13">
        <f t="shared" ref="L32:L42" si="5">TRUNC(F32+H32+J32,1)</f>
        <v>4999.2</v>
      </c>
      <c r="M32" s="8" t="s">
        <v>276</v>
      </c>
      <c r="N32" s="2" t="s">
        <v>120</v>
      </c>
      <c r="O32" s="2" t="s">
        <v>277</v>
      </c>
      <c r="P32" s="2" t="s">
        <v>64</v>
      </c>
      <c r="Q32" s="2" t="s">
        <v>64</v>
      </c>
      <c r="R32" s="2" t="s">
        <v>63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278</v>
      </c>
      <c r="AX32" s="2" t="s">
        <v>52</v>
      </c>
      <c r="AY32" s="2" t="s">
        <v>52</v>
      </c>
    </row>
    <row r="33" spans="1:51" ht="30" customHeight="1" x14ac:dyDescent="0.3">
      <c r="A33" s="8" t="s">
        <v>273</v>
      </c>
      <c r="B33" s="8" t="s">
        <v>279</v>
      </c>
      <c r="C33" s="8" t="s">
        <v>275</v>
      </c>
      <c r="D33" s="9">
        <v>0.24</v>
      </c>
      <c r="E33" s="12">
        <f>단가대비표!O16</f>
        <v>6640</v>
      </c>
      <c r="F33" s="13">
        <f t="shared" si="1"/>
        <v>1593.6</v>
      </c>
      <c r="G33" s="12">
        <f>단가대비표!P16</f>
        <v>0</v>
      </c>
      <c r="H33" s="13">
        <f t="shared" si="2"/>
        <v>0</v>
      </c>
      <c r="I33" s="12">
        <f>단가대비표!V16</f>
        <v>0</v>
      </c>
      <c r="J33" s="13">
        <f t="shared" si="3"/>
        <v>0</v>
      </c>
      <c r="K33" s="12">
        <f t="shared" si="4"/>
        <v>6640</v>
      </c>
      <c r="L33" s="13">
        <f t="shared" si="5"/>
        <v>1593.6</v>
      </c>
      <c r="M33" s="8" t="s">
        <v>280</v>
      </c>
      <c r="N33" s="2" t="s">
        <v>120</v>
      </c>
      <c r="O33" s="2" t="s">
        <v>281</v>
      </c>
      <c r="P33" s="2" t="s">
        <v>64</v>
      </c>
      <c r="Q33" s="2" t="s">
        <v>64</v>
      </c>
      <c r="R33" s="2" t="s">
        <v>63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282</v>
      </c>
      <c r="AX33" s="2" t="s">
        <v>52</v>
      </c>
      <c r="AY33" s="2" t="s">
        <v>52</v>
      </c>
    </row>
    <row r="34" spans="1:51" ht="30" customHeight="1" x14ac:dyDescent="0.3">
      <c r="A34" s="8" t="s">
        <v>273</v>
      </c>
      <c r="B34" s="8" t="s">
        <v>283</v>
      </c>
      <c r="C34" s="8" t="s">
        <v>275</v>
      </c>
      <c r="D34" s="9">
        <v>0.48</v>
      </c>
      <c r="E34" s="12">
        <f>단가대비표!O17</f>
        <v>24600</v>
      </c>
      <c r="F34" s="13">
        <f t="shared" si="1"/>
        <v>11808</v>
      </c>
      <c r="G34" s="12">
        <f>단가대비표!P17</f>
        <v>0</v>
      </c>
      <c r="H34" s="13">
        <f t="shared" si="2"/>
        <v>0</v>
      </c>
      <c r="I34" s="12">
        <f>단가대비표!V17</f>
        <v>0</v>
      </c>
      <c r="J34" s="13">
        <f t="shared" si="3"/>
        <v>0</v>
      </c>
      <c r="K34" s="12">
        <f t="shared" si="4"/>
        <v>24600</v>
      </c>
      <c r="L34" s="13">
        <f t="shared" si="5"/>
        <v>11808</v>
      </c>
      <c r="M34" s="8" t="s">
        <v>284</v>
      </c>
      <c r="N34" s="2" t="s">
        <v>120</v>
      </c>
      <c r="O34" s="2" t="s">
        <v>285</v>
      </c>
      <c r="P34" s="2" t="s">
        <v>64</v>
      </c>
      <c r="Q34" s="2" t="s">
        <v>64</v>
      </c>
      <c r="R34" s="2" t="s">
        <v>63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286</v>
      </c>
      <c r="AX34" s="2" t="s">
        <v>52</v>
      </c>
      <c r="AY34" s="2" t="s">
        <v>52</v>
      </c>
    </row>
    <row r="35" spans="1:51" ht="30" customHeight="1" x14ac:dyDescent="0.3">
      <c r="A35" s="8" t="s">
        <v>273</v>
      </c>
      <c r="B35" s="8" t="s">
        <v>287</v>
      </c>
      <c r="C35" s="8" t="s">
        <v>275</v>
      </c>
      <c r="D35" s="9">
        <v>0.24</v>
      </c>
      <c r="E35" s="12">
        <f>단가대비표!O20</f>
        <v>5700</v>
      </c>
      <c r="F35" s="13">
        <f t="shared" si="1"/>
        <v>1368</v>
      </c>
      <c r="G35" s="12">
        <f>단가대비표!P20</f>
        <v>0</v>
      </c>
      <c r="H35" s="13">
        <f t="shared" si="2"/>
        <v>0</v>
      </c>
      <c r="I35" s="12">
        <f>단가대비표!V20</f>
        <v>0</v>
      </c>
      <c r="J35" s="13">
        <f t="shared" si="3"/>
        <v>0</v>
      </c>
      <c r="K35" s="12">
        <f t="shared" si="4"/>
        <v>5700</v>
      </c>
      <c r="L35" s="13">
        <f t="shared" si="5"/>
        <v>1368</v>
      </c>
      <c r="M35" s="8" t="s">
        <v>288</v>
      </c>
      <c r="N35" s="2" t="s">
        <v>120</v>
      </c>
      <c r="O35" s="2" t="s">
        <v>289</v>
      </c>
      <c r="P35" s="2" t="s">
        <v>64</v>
      </c>
      <c r="Q35" s="2" t="s">
        <v>64</v>
      </c>
      <c r="R35" s="2" t="s">
        <v>63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290</v>
      </c>
      <c r="AX35" s="2" t="s">
        <v>52</v>
      </c>
      <c r="AY35" s="2" t="s">
        <v>52</v>
      </c>
    </row>
    <row r="36" spans="1:51" ht="30" customHeight="1" x14ac:dyDescent="0.3">
      <c r="A36" s="8" t="s">
        <v>273</v>
      </c>
      <c r="B36" s="8" t="s">
        <v>291</v>
      </c>
      <c r="C36" s="8" t="s">
        <v>275</v>
      </c>
      <c r="D36" s="9">
        <v>0.12</v>
      </c>
      <c r="E36" s="12">
        <f>단가대비표!O18</f>
        <v>1440</v>
      </c>
      <c r="F36" s="13">
        <f t="shared" si="1"/>
        <v>172.8</v>
      </c>
      <c r="G36" s="12">
        <f>단가대비표!P18</f>
        <v>0</v>
      </c>
      <c r="H36" s="13">
        <f t="shared" si="2"/>
        <v>0</v>
      </c>
      <c r="I36" s="12">
        <f>단가대비표!V18</f>
        <v>0</v>
      </c>
      <c r="J36" s="13">
        <f t="shared" si="3"/>
        <v>0</v>
      </c>
      <c r="K36" s="12">
        <f t="shared" si="4"/>
        <v>1440</v>
      </c>
      <c r="L36" s="13">
        <f t="shared" si="5"/>
        <v>172.8</v>
      </c>
      <c r="M36" s="8" t="s">
        <v>292</v>
      </c>
      <c r="N36" s="2" t="s">
        <v>120</v>
      </c>
      <c r="O36" s="2" t="s">
        <v>293</v>
      </c>
      <c r="P36" s="2" t="s">
        <v>64</v>
      </c>
      <c r="Q36" s="2" t="s">
        <v>64</v>
      </c>
      <c r="R36" s="2" t="s">
        <v>63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294</v>
      </c>
      <c r="AX36" s="2" t="s">
        <v>52</v>
      </c>
      <c r="AY36" s="2" t="s">
        <v>52</v>
      </c>
    </row>
    <row r="37" spans="1:51" ht="30" customHeight="1" x14ac:dyDescent="0.3">
      <c r="A37" s="8" t="s">
        <v>273</v>
      </c>
      <c r="B37" s="8" t="s">
        <v>295</v>
      </c>
      <c r="C37" s="8" t="s">
        <v>275</v>
      </c>
      <c r="D37" s="9">
        <v>0.24</v>
      </c>
      <c r="E37" s="12">
        <f>단가대비표!O19</f>
        <v>2100</v>
      </c>
      <c r="F37" s="13">
        <f t="shared" si="1"/>
        <v>504</v>
      </c>
      <c r="G37" s="12">
        <f>단가대비표!P19</f>
        <v>0</v>
      </c>
      <c r="H37" s="13">
        <f t="shared" si="2"/>
        <v>0</v>
      </c>
      <c r="I37" s="12">
        <f>단가대비표!V19</f>
        <v>0</v>
      </c>
      <c r="J37" s="13">
        <f t="shared" si="3"/>
        <v>0</v>
      </c>
      <c r="K37" s="12">
        <f t="shared" si="4"/>
        <v>2100</v>
      </c>
      <c r="L37" s="13">
        <f t="shared" si="5"/>
        <v>504</v>
      </c>
      <c r="M37" s="8" t="s">
        <v>296</v>
      </c>
      <c r="N37" s="2" t="s">
        <v>120</v>
      </c>
      <c r="O37" s="2" t="s">
        <v>297</v>
      </c>
      <c r="P37" s="2" t="s">
        <v>64</v>
      </c>
      <c r="Q37" s="2" t="s">
        <v>64</v>
      </c>
      <c r="R37" s="2" t="s">
        <v>63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298</v>
      </c>
      <c r="AX37" s="2" t="s">
        <v>52</v>
      </c>
      <c r="AY37" s="2" t="s">
        <v>52</v>
      </c>
    </row>
    <row r="38" spans="1:51" ht="30" customHeight="1" x14ac:dyDescent="0.3">
      <c r="A38" s="8" t="s">
        <v>273</v>
      </c>
      <c r="B38" s="8" t="s">
        <v>299</v>
      </c>
      <c r="C38" s="8" t="s">
        <v>275</v>
      </c>
      <c r="D38" s="9">
        <v>0.48</v>
      </c>
      <c r="E38" s="12">
        <f>단가대비표!O14</f>
        <v>830</v>
      </c>
      <c r="F38" s="13">
        <f t="shared" si="1"/>
        <v>398.4</v>
      </c>
      <c r="G38" s="12">
        <f>단가대비표!P14</f>
        <v>0</v>
      </c>
      <c r="H38" s="13">
        <f t="shared" si="2"/>
        <v>0</v>
      </c>
      <c r="I38" s="12">
        <f>단가대비표!V14</f>
        <v>0</v>
      </c>
      <c r="J38" s="13">
        <f t="shared" si="3"/>
        <v>0</v>
      </c>
      <c r="K38" s="12">
        <f t="shared" si="4"/>
        <v>830</v>
      </c>
      <c r="L38" s="13">
        <f t="shared" si="5"/>
        <v>398.4</v>
      </c>
      <c r="M38" s="8" t="s">
        <v>300</v>
      </c>
      <c r="N38" s="2" t="s">
        <v>120</v>
      </c>
      <c r="O38" s="2" t="s">
        <v>301</v>
      </c>
      <c r="P38" s="2" t="s">
        <v>64</v>
      </c>
      <c r="Q38" s="2" t="s">
        <v>64</v>
      </c>
      <c r="R38" s="2" t="s">
        <v>63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302</v>
      </c>
      <c r="AX38" s="2" t="s">
        <v>52</v>
      </c>
      <c r="AY38" s="2" t="s">
        <v>52</v>
      </c>
    </row>
    <row r="39" spans="1:51" ht="30" customHeight="1" x14ac:dyDescent="0.3">
      <c r="A39" s="8" t="s">
        <v>273</v>
      </c>
      <c r="B39" s="8" t="s">
        <v>303</v>
      </c>
      <c r="C39" s="8" t="s">
        <v>275</v>
      </c>
      <c r="D39" s="9">
        <v>0.36</v>
      </c>
      <c r="E39" s="12">
        <f>단가대비표!O21</f>
        <v>10000</v>
      </c>
      <c r="F39" s="13">
        <f t="shared" si="1"/>
        <v>3600</v>
      </c>
      <c r="G39" s="12">
        <f>단가대비표!P21</f>
        <v>0</v>
      </c>
      <c r="H39" s="13">
        <f t="shared" si="2"/>
        <v>0</v>
      </c>
      <c r="I39" s="12">
        <f>단가대비표!V21</f>
        <v>0</v>
      </c>
      <c r="J39" s="13">
        <f t="shared" si="3"/>
        <v>0</v>
      </c>
      <c r="K39" s="12">
        <f t="shared" si="4"/>
        <v>10000</v>
      </c>
      <c r="L39" s="13">
        <f t="shared" si="5"/>
        <v>3600</v>
      </c>
      <c r="M39" s="8" t="s">
        <v>304</v>
      </c>
      <c r="N39" s="2" t="s">
        <v>120</v>
      </c>
      <c r="O39" s="2" t="s">
        <v>305</v>
      </c>
      <c r="P39" s="2" t="s">
        <v>64</v>
      </c>
      <c r="Q39" s="2" t="s">
        <v>64</v>
      </c>
      <c r="R39" s="2" t="s">
        <v>63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306</v>
      </c>
      <c r="AX39" s="2" t="s">
        <v>52</v>
      </c>
      <c r="AY39" s="2" t="s">
        <v>52</v>
      </c>
    </row>
    <row r="40" spans="1:51" ht="30" customHeight="1" x14ac:dyDescent="0.3">
      <c r="A40" s="8" t="s">
        <v>273</v>
      </c>
      <c r="B40" s="8" t="s">
        <v>307</v>
      </c>
      <c r="C40" s="8" t="s">
        <v>275</v>
      </c>
      <c r="D40" s="9">
        <v>0.36</v>
      </c>
      <c r="E40" s="12">
        <f>단가대비표!O22</f>
        <v>9500</v>
      </c>
      <c r="F40" s="13">
        <f t="shared" si="1"/>
        <v>3420</v>
      </c>
      <c r="G40" s="12">
        <f>단가대비표!P22</f>
        <v>0</v>
      </c>
      <c r="H40" s="13">
        <f t="shared" si="2"/>
        <v>0</v>
      </c>
      <c r="I40" s="12">
        <f>단가대비표!V22</f>
        <v>0</v>
      </c>
      <c r="J40" s="13">
        <f t="shared" si="3"/>
        <v>0</v>
      </c>
      <c r="K40" s="12">
        <f t="shared" si="4"/>
        <v>9500</v>
      </c>
      <c r="L40" s="13">
        <f t="shared" si="5"/>
        <v>3420</v>
      </c>
      <c r="M40" s="8" t="s">
        <v>308</v>
      </c>
      <c r="N40" s="2" t="s">
        <v>120</v>
      </c>
      <c r="O40" s="2" t="s">
        <v>309</v>
      </c>
      <c r="P40" s="2" t="s">
        <v>64</v>
      </c>
      <c r="Q40" s="2" t="s">
        <v>64</v>
      </c>
      <c r="R40" s="2" t="s">
        <v>63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310</v>
      </c>
      <c r="AX40" s="2" t="s">
        <v>52</v>
      </c>
      <c r="AY40" s="2" t="s">
        <v>52</v>
      </c>
    </row>
    <row r="41" spans="1:51" ht="30" customHeight="1" x14ac:dyDescent="0.3">
      <c r="A41" s="8" t="s">
        <v>273</v>
      </c>
      <c r="B41" s="8" t="s">
        <v>311</v>
      </c>
      <c r="C41" s="8" t="s">
        <v>312</v>
      </c>
      <c r="D41" s="9">
        <v>0.42</v>
      </c>
      <c r="E41" s="12">
        <f>단가대비표!O23</f>
        <v>23000</v>
      </c>
      <c r="F41" s="13">
        <f t="shared" si="1"/>
        <v>9660</v>
      </c>
      <c r="G41" s="12">
        <f>단가대비표!P23</f>
        <v>0</v>
      </c>
      <c r="H41" s="13">
        <f t="shared" si="2"/>
        <v>0</v>
      </c>
      <c r="I41" s="12">
        <f>단가대비표!V23</f>
        <v>0</v>
      </c>
      <c r="J41" s="13">
        <f t="shared" si="3"/>
        <v>0</v>
      </c>
      <c r="K41" s="12">
        <f t="shared" si="4"/>
        <v>23000</v>
      </c>
      <c r="L41" s="13">
        <f t="shared" si="5"/>
        <v>9660</v>
      </c>
      <c r="M41" s="8" t="s">
        <v>313</v>
      </c>
      <c r="N41" s="2" t="s">
        <v>120</v>
      </c>
      <c r="O41" s="2" t="s">
        <v>314</v>
      </c>
      <c r="P41" s="2" t="s">
        <v>64</v>
      </c>
      <c r="Q41" s="2" t="s">
        <v>64</v>
      </c>
      <c r="R41" s="2" t="s">
        <v>63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315</v>
      </c>
      <c r="AX41" s="2" t="s">
        <v>52</v>
      </c>
      <c r="AY41" s="2" t="s">
        <v>52</v>
      </c>
    </row>
    <row r="42" spans="1:51" ht="30" customHeight="1" x14ac:dyDescent="0.3">
      <c r="A42" s="8" t="s">
        <v>316</v>
      </c>
      <c r="B42" s="8" t="s">
        <v>317</v>
      </c>
      <c r="C42" s="8" t="s">
        <v>118</v>
      </c>
      <c r="D42" s="9">
        <v>1</v>
      </c>
      <c r="E42" s="12">
        <f>일위대가목록!E20</f>
        <v>0</v>
      </c>
      <c r="F42" s="13">
        <f t="shared" si="1"/>
        <v>0</v>
      </c>
      <c r="G42" s="12">
        <f>일위대가목록!F20</f>
        <v>122089</v>
      </c>
      <c r="H42" s="13">
        <f t="shared" si="2"/>
        <v>122089</v>
      </c>
      <c r="I42" s="12">
        <f>일위대가목록!G20</f>
        <v>0</v>
      </c>
      <c r="J42" s="13">
        <f t="shared" si="3"/>
        <v>0</v>
      </c>
      <c r="K42" s="12">
        <f t="shared" si="4"/>
        <v>122089</v>
      </c>
      <c r="L42" s="13">
        <f t="shared" si="5"/>
        <v>122089</v>
      </c>
      <c r="M42" s="8" t="s">
        <v>318</v>
      </c>
      <c r="N42" s="2" t="s">
        <v>120</v>
      </c>
      <c r="O42" s="2" t="s">
        <v>319</v>
      </c>
      <c r="P42" s="2" t="s">
        <v>63</v>
      </c>
      <c r="Q42" s="2" t="s">
        <v>64</v>
      </c>
      <c r="R42" s="2" t="s">
        <v>64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52</v>
      </c>
      <c r="AW42" s="2" t="s">
        <v>320</v>
      </c>
      <c r="AX42" s="2" t="s">
        <v>52</v>
      </c>
      <c r="AY42" s="2" t="s">
        <v>52</v>
      </c>
    </row>
    <row r="43" spans="1:51" ht="30" customHeight="1" x14ac:dyDescent="0.3">
      <c r="A43" s="8" t="s">
        <v>235</v>
      </c>
      <c r="B43" s="8" t="s">
        <v>52</v>
      </c>
      <c r="C43" s="8" t="s">
        <v>52</v>
      </c>
      <c r="D43" s="9"/>
      <c r="E43" s="12"/>
      <c r="F43" s="13">
        <f>TRUNC(SUMIF(N32:N42, N31, F32:F42),0)</f>
        <v>37524</v>
      </c>
      <c r="G43" s="12"/>
      <c r="H43" s="13">
        <f>TRUNC(SUMIF(N32:N42, N31, H32:H42),0)</f>
        <v>122089</v>
      </c>
      <c r="I43" s="12"/>
      <c r="J43" s="13">
        <f>TRUNC(SUMIF(N32:N42, N31, J32:J42),0)</f>
        <v>0</v>
      </c>
      <c r="K43" s="12"/>
      <c r="L43" s="13">
        <f>F43+H43+J43</f>
        <v>159613</v>
      </c>
      <c r="M43" s="8" t="s">
        <v>52</v>
      </c>
      <c r="N43" s="2" t="s">
        <v>73</v>
      </c>
      <c r="O43" s="2" t="s">
        <v>73</v>
      </c>
      <c r="P43" s="2" t="s">
        <v>52</v>
      </c>
      <c r="Q43" s="2" t="s">
        <v>52</v>
      </c>
      <c r="R43" s="2" t="s">
        <v>52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52</v>
      </c>
      <c r="AX43" s="2" t="s">
        <v>52</v>
      </c>
      <c r="AY43" s="2" t="s">
        <v>52</v>
      </c>
    </row>
    <row r="44" spans="1:51" ht="30" customHeight="1" x14ac:dyDescent="0.3">
      <c r="A44" s="9"/>
      <c r="B44" s="9"/>
      <c r="C44" s="9"/>
      <c r="D44" s="9"/>
      <c r="E44" s="12"/>
      <c r="F44" s="13"/>
      <c r="G44" s="12"/>
      <c r="H44" s="13"/>
      <c r="I44" s="12"/>
      <c r="J44" s="13"/>
      <c r="K44" s="12"/>
      <c r="L44" s="13"/>
      <c r="M44" s="9"/>
    </row>
    <row r="45" spans="1:51" ht="30" customHeight="1" x14ac:dyDescent="0.3">
      <c r="A45" s="147" t="s">
        <v>321</v>
      </c>
      <c r="B45" s="147"/>
      <c r="C45" s="147"/>
      <c r="D45" s="147"/>
      <c r="E45" s="148"/>
      <c r="F45" s="149"/>
      <c r="G45" s="148"/>
      <c r="H45" s="149"/>
      <c r="I45" s="148"/>
      <c r="J45" s="149"/>
      <c r="K45" s="148"/>
      <c r="L45" s="149"/>
      <c r="M45" s="147"/>
      <c r="N45" s="1" t="s">
        <v>127</v>
      </c>
    </row>
    <row r="46" spans="1:51" ht="30" customHeight="1" x14ac:dyDescent="0.3">
      <c r="A46" s="8" t="s">
        <v>212</v>
      </c>
      <c r="B46" s="8" t="s">
        <v>52</v>
      </c>
      <c r="C46" s="8" t="s">
        <v>213</v>
      </c>
      <c r="D46" s="9">
        <v>510</v>
      </c>
      <c r="E46" s="12">
        <f>단가대비표!O12</f>
        <v>106.8</v>
      </c>
      <c r="F46" s="13">
        <f>TRUNC(E46*D46,1)</f>
        <v>54468</v>
      </c>
      <c r="G46" s="12">
        <f>단가대비표!P12</f>
        <v>0</v>
      </c>
      <c r="H46" s="13">
        <f>TRUNC(G46*D46,1)</f>
        <v>0</v>
      </c>
      <c r="I46" s="12">
        <f>단가대비표!V12</f>
        <v>0</v>
      </c>
      <c r="J46" s="13">
        <f>TRUNC(I46*D46,1)</f>
        <v>0</v>
      </c>
      <c r="K46" s="12">
        <f t="shared" ref="K46:L48" si="6">TRUNC(E46+G46+I46,1)</f>
        <v>106.8</v>
      </c>
      <c r="L46" s="13">
        <f t="shared" si="6"/>
        <v>54468</v>
      </c>
      <c r="M46" s="8" t="s">
        <v>214</v>
      </c>
      <c r="N46" s="2" t="s">
        <v>127</v>
      </c>
      <c r="O46" s="2" t="s">
        <v>215</v>
      </c>
      <c r="P46" s="2" t="s">
        <v>64</v>
      </c>
      <c r="Q46" s="2" t="s">
        <v>64</v>
      </c>
      <c r="R46" s="2" t="s">
        <v>63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52</v>
      </c>
      <c r="AW46" s="2" t="s">
        <v>323</v>
      </c>
      <c r="AX46" s="2" t="s">
        <v>52</v>
      </c>
      <c r="AY46" s="2" t="s">
        <v>52</v>
      </c>
    </row>
    <row r="47" spans="1:51" ht="30" customHeight="1" x14ac:dyDescent="0.3">
      <c r="A47" s="8" t="s">
        <v>217</v>
      </c>
      <c r="B47" s="8" t="s">
        <v>52</v>
      </c>
      <c r="C47" s="8" t="s">
        <v>60</v>
      </c>
      <c r="D47" s="9">
        <v>1.1000000000000001</v>
      </c>
      <c r="E47" s="12">
        <f>단가대비표!O6</f>
        <v>33000</v>
      </c>
      <c r="F47" s="13">
        <f>TRUNC(E47*D47,1)</f>
        <v>36300</v>
      </c>
      <c r="G47" s="12">
        <f>단가대비표!P6</f>
        <v>0</v>
      </c>
      <c r="H47" s="13">
        <f>TRUNC(G47*D47,1)</f>
        <v>0</v>
      </c>
      <c r="I47" s="12">
        <f>단가대비표!V6</f>
        <v>0</v>
      </c>
      <c r="J47" s="13">
        <f>TRUNC(I47*D47,1)</f>
        <v>0</v>
      </c>
      <c r="K47" s="12">
        <f t="shared" si="6"/>
        <v>33000</v>
      </c>
      <c r="L47" s="13">
        <f t="shared" si="6"/>
        <v>36300</v>
      </c>
      <c r="M47" s="8" t="s">
        <v>218</v>
      </c>
      <c r="N47" s="2" t="s">
        <v>127</v>
      </c>
      <c r="O47" s="2" t="s">
        <v>219</v>
      </c>
      <c r="P47" s="2" t="s">
        <v>64</v>
      </c>
      <c r="Q47" s="2" t="s">
        <v>64</v>
      </c>
      <c r="R47" s="2" t="s">
        <v>63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52</v>
      </c>
      <c r="AW47" s="2" t="s">
        <v>324</v>
      </c>
      <c r="AX47" s="2" t="s">
        <v>52</v>
      </c>
      <c r="AY47" s="2" t="s">
        <v>52</v>
      </c>
    </row>
    <row r="48" spans="1:51" ht="30" customHeight="1" x14ac:dyDescent="0.3">
      <c r="A48" s="8" t="s">
        <v>325</v>
      </c>
      <c r="B48" s="8" t="s">
        <v>326</v>
      </c>
      <c r="C48" s="8" t="s">
        <v>60</v>
      </c>
      <c r="D48" s="9">
        <v>1</v>
      </c>
      <c r="E48" s="12">
        <f>일위대가목록!E21</f>
        <v>0</v>
      </c>
      <c r="F48" s="13">
        <f>TRUNC(E48*D48,1)</f>
        <v>0</v>
      </c>
      <c r="G48" s="12">
        <f>일위대가목록!F21</f>
        <v>82781</v>
      </c>
      <c r="H48" s="13">
        <f>TRUNC(G48*D48,1)</f>
        <v>82781</v>
      </c>
      <c r="I48" s="12">
        <f>일위대가목록!G21</f>
        <v>0</v>
      </c>
      <c r="J48" s="13">
        <f>TRUNC(I48*D48,1)</f>
        <v>0</v>
      </c>
      <c r="K48" s="12">
        <f t="shared" si="6"/>
        <v>82781</v>
      </c>
      <c r="L48" s="13">
        <f t="shared" si="6"/>
        <v>82781</v>
      </c>
      <c r="M48" s="8" t="s">
        <v>327</v>
      </c>
      <c r="N48" s="2" t="s">
        <v>127</v>
      </c>
      <c r="O48" s="2" t="s">
        <v>328</v>
      </c>
      <c r="P48" s="2" t="s">
        <v>63</v>
      </c>
      <c r="Q48" s="2" t="s">
        <v>64</v>
      </c>
      <c r="R48" s="2" t="s">
        <v>64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329</v>
      </c>
      <c r="AX48" s="2" t="s">
        <v>52</v>
      </c>
      <c r="AY48" s="2" t="s">
        <v>52</v>
      </c>
    </row>
    <row r="49" spans="1:51" ht="30" customHeight="1" x14ac:dyDescent="0.3">
      <c r="A49" s="8" t="s">
        <v>235</v>
      </c>
      <c r="B49" s="8" t="s">
        <v>52</v>
      </c>
      <c r="C49" s="8" t="s">
        <v>52</v>
      </c>
      <c r="D49" s="9"/>
      <c r="E49" s="12"/>
      <c r="F49" s="13">
        <f>TRUNC(SUMIF(N46:N48, N45, F46:F48),0)</f>
        <v>90768</v>
      </c>
      <c r="G49" s="12"/>
      <c r="H49" s="13">
        <f>TRUNC(SUMIF(N46:N48, N45, H46:H48),0)</f>
        <v>82781</v>
      </c>
      <c r="I49" s="12"/>
      <c r="J49" s="13">
        <f>TRUNC(SUMIF(N46:N48, N45, J46:J48),0)</f>
        <v>0</v>
      </c>
      <c r="K49" s="12"/>
      <c r="L49" s="13">
        <f>F49+H49+J49</f>
        <v>173549</v>
      </c>
      <c r="M49" s="8" t="s">
        <v>52</v>
      </c>
      <c r="N49" s="2" t="s">
        <v>73</v>
      </c>
      <c r="O49" s="2" t="s">
        <v>73</v>
      </c>
      <c r="P49" s="2" t="s">
        <v>52</v>
      </c>
      <c r="Q49" s="2" t="s">
        <v>52</v>
      </c>
      <c r="R49" s="2" t="s">
        <v>52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52</v>
      </c>
      <c r="AX49" s="2" t="s">
        <v>52</v>
      </c>
      <c r="AY49" s="2" t="s">
        <v>52</v>
      </c>
    </row>
    <row r="50" spans="1:51" ht="30" customHeight="1" x14ac:dyDescent="0.3">
      <c r="A50" s="9"/>
      <c r="B50" s="9"/>
      <c r="C50" s="9"/>
      <c r="D50" s="9"/>
      <c r="E50" s="12"/>
      <c r="F50" s="13"/>
      <c r="G50" s="12"/>
      <c r="H50" s="13"/>
      <c r="I50" s="12"/>
      <c r="J50" s="13"/>
      <c r="K50" s="12"/>
      <c r="L50" s="13"/>
      <c r="M50" s="9"/>
    </row>
    <row r="51" spans="1:51" ht="30" customHeight="1" x14ac:dyDescent="0.3">
      <c r="A51" s="147" t="s">
        <v>330</v>
      </c>
      <c r="B51" s="147"/>
      <c r="C51" s="147"/>
      <c r="D51" s="147"/>
      <c r="E51" s="148"/>
      <c r="F51" s="149"/>
      <c r="G51" s="148"/>
      <c r="H51" s="149"/>
      <c r="I51" s="148"/>
      <c r="J51" s="149"/>
      <c r="K51" s="148"/>
      <c r="L51" s="149"/>
      <c r="M51" s="147"/>
      <c r="N51" s="1" t="s">
        <v>132</v>
      </c>
    </row>
    <row r="52" spans="1:51" ht="30" customHeight="1" x14ac:dyDescent="0.3">
      <c r="A52" s="8" t="s">
        <v>124</v>
      </c>
      <c r="B52" s="8" t="s">
        <v>125</v>
      </c>
      <c r="C52" s="8" t="s">
        <v>60</v>
      </c>
      <c r="D52" s="9">
        <v>1.4999999999999999E-2</v>
      </c>
      <c r="E52" s="12">
        <f>일위대가목록!E10</f>
        <v>90768</v>
      </c>
      <c r="F52" s="13">
        <f>TRUNC(E52*D52,1)</f>
        <v>1361.5</v>
      </c>
      <c r="G52" s="12">
        <f>일위대가목록!F10</f>
        <v>82781</v>
      </c>
      <c r="H52" s="13">
        <f>TRUNC(G52*D52,1)</f>
        <v>1241.7</v>
      </c>
      <c r="I52" s="12">
        <f>일위대가목록!G10</f>
        <v>0</v>
      </c>
      <c r="J52" s="13">
        <f>TRUNC(I52*D52,1)</f>
        <v>0</v>
      </c>
      <c r="K52" s="12">
        <f>TRUNC(E52+G52+I52,1)</f>
        <v>173549</v>
      </c>
      <c r="L52" s="13">
        <f>TRUNC(F52+H52+J52,1)</f>
        <v>2603.1999999999998</v>
      </c>
      <c r="M52" s="8" t="s">
        <v>126</v>
      </c>
      <c r="N52" s="2" t="s">
        <v>132</v>
      </c>
      <c r="O52" s="2" t="s">
        <v>127</v>
      </c>
      <c r="P52" s="2" t="s">
        <v>63</v>
      </c>
      <c r="Q52" s="2" t="s">
        <v>64</v>
      </c>
      <c r="R52" s="2" t="s">
        <v>64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332</v>
      </c>
      <c r="AX52" s="2" t="s">
        <v>52</v>
      </c>
      <c r="AY52" s="2" t="s">
        <v>52</v>
      </c>
    </row>
    <row r="53" spans="1:51" ht="30" customHeight="1" x14ac:dyDescent="0.3">
      <c r="A53" s="8" t="s">
        <v>333</v>
      </c>
      <c r="B53" s="8" t="s">
        <v>334</v>
      </c>
      <c r="C53" s="8" t="s">
        <v>68</v>
      </c>
      <c r="D53" s="9">
        <v>1</v>
      </c>
      <c r="E53" s="12">
        <f>일위대가목록!E22</f>
        <v>0</v>
      </c>
      <c r="F53" s="13">
        <f>TRUNC(E53*D53,1)</f>
        <v>0</v>
      </c>
      <c r="G53" s="12">
        <f>일위대가목록!F22</f>
        <v>9593</v>
      </c>
      <c r="H53" s="13">
        <f>TRUNC(G53*D53,1)</f>
        <v>9593</v>
      </c>
      <c r="I53" s="12">
        <f>일위대가목록!G22</f>
        <v>0</v>
      </c>
      <c r="J53" s="13">
        <f>TRUNC(I53*D53,1)</f>
        <v>0</v>
      </c>
      <c r="K53" s="12">
        <f>TRUNC(E53+G53+I53,1)</f>
        <v>9593</v>
      </c>
      <c r="L53" s="13">
        <f>TRUNC(F53+H53+J53,1)</f>
        <v>9593</v>
      </c>
      <c r="M53" s="8" t="s">
        <v>335</v>
      </c>
      <c r="N53" s="2" t="s">
        <v>132</v>
      </c>
      <c r="O53" s="2" t="s">
        <v>336</v>
      </c>
      <c r="P53" s="2" t="s">
        <v>63</v>
      </c>
      <c r="Q53" s="2" t="s">
        <v>64</v>
      </c>
      <c r="R53" s="2" t="s">
        <v>64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52</v>
      </c>
      <c r="AW53" s="2" t="s">
        <v>337</v>
      </c>
      <c r="AX53" s="2" t="s">
        <v>52</v>
      </c>
      <c r="AY53" s="2" t="s">
        <v>52</v>
      </c>
    </row>
    <row r="54" spans="1:51" ht="30" customHeight="1" x14ac:dyDescent="0.3">
      <c r="A54" s="8" t="s">
        <v>235</v>
      </c>
      <c r="B54" s="8" t="s">
        <v>52</v>
      </c>
      <c r="C54" s="8" t="s">
        <v>52</v>
      </c>
      <c r="D54" s="9"/>
      <c r="E54" s="12"/>
      <c r="F54" s="13">
        <f>TRUNC(SUMIF(N52:N53, N51, F52:F53),0)</f>
        <v>1361</v>
      </c>
      <c r="G54" s="12"/>
      <c r="H54" s="13">
        <f>TRUNC(SUMIF(N52:N53, N51, H52:H53),0)</f>
        <v>10834</v>
      </c>
      <c r="I54" s="12"/>
      <c r="J54" s="13">
        <f>TRUNC(SUMIF(N52:N53, N51, J52:J53),0)</f>
        <v>0</v>
      </c>
      <c r="K54" s="12"/>
      <c r="L54" s="13">
        <f>F54+H54+J54</f>
        <v>12195</v>
      </c>
      <c r="M54" s="8" t="s">
        <v>52</v>
      </c>
      <c r="N54" s="2" t="s">
        <v>73</v>
      </c>
      <c r="O54" s="2" t="s">
        <v>73</v>
      </c>
      <c r="P54" s="2" t="s">
        <v>52</v>
      </c>
      <c r="Q54" s="2" t="s">
        <v>52</v>
      </c>
      <c r="R54" s="2" t="s">
        <v>52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52</v>
      </c>
      <c r="AX54" s="2" t="s">
        <v>52</v>
      </c>
      <c r="AY54" s="2" t="s">
        <v>52</v>
      </c>
    </row>
    <row r="55" spans="1:51" ht="30" customHeight="1" x14ac:dyDescent="0.3">
      <c r="A55" s="9"/>
      <c r="B55" s="9"/>
      <c r="C55" s="9"/>
      <c r="D55" s="9"/>
      <c r="E55" s="12"/>
      <c r="F55" s="13"/>
      <c r="G55" s="12"/>
      <c r="H55" s="13"/>
      <c r="I55" s="12"/>
      <c r="J55" s="13"/>
      <c r="K55" s="12"/>
      <c r="L55" s="13"/>
      <c r="M55" s="9"/>
    </row>
    <row r="56" spans="1:51" ht="30" customHeight="1" x14ac:dyDescent="0.3">
      <c r="A56" s="147" t="s">
        <v>338</v>
      </c>
      <c r="B56" s="147"/>
      <c r="C56" s="147"/>
      <c r="D56" s="147"/>
      <c r="E56" s="148"/>
      <c r="F56" s="149"/>
      <c r="G56" s="148"/>
      <c r="H56" s="149"/>
      <c r="I56" s="148"/>
      <c r="J56" s="149"/>
      <c r="K56" s="148"/>
      <c r="L56" s="149"/>
      <c r="M56" s="147"/>
      <c r="N56" s="1" t="s">
        <v>137</v>
      </c>
    </row>
    <row r="57" spans="1:51" ht="30" customHeight="1" x14ac:dyDescent="0.3">
      <c r="A57" s="8" t="s">
        <v>340</v>
      </c>
      <c r="B57" s="8" t="s">
        <v>52</v>
      </c>
      <c r="C57" s="8" t="s">
        <v>68</v>
      </c>
      <c r="D57" s="9">
        <v>1</v>
      </c>
      <c r="E57" s="12">
        <f>일위대가목록!E23</f>
        <v>119</v>
      </c>
      <c r="F57" s="13">
        <f>TRUNC(E57*D57,1)</f>
        <v>119</v>
      </c>
      <c r="G57" s="12">
        <f>일위대가목록!F23</f>
        <v>1970</v>
      </c>
      <c r="H57" s="13">
        <f>TRUNC(G57*D57,1)</f>
        <v>1970</v>
      </c>
      <c r="I57" s="12">
        <f>일위대가목록!G23</f>
        <v>0</v>
      </c>
      <c r="J57" s="13">
        <f>TRUNC(I57*D57,1)</f>
        <v>0</v>
      </c>
      <c r="K57" s="12">
        <f t="shared" ref="K57:L59" si="7">TRUNC(E57+G57+I57,1)</f>
        <v>2089</v>
      </c>
      <c r="L57" s="13">
        <f t="shared" si="7"/>
        <v>2089</v>
      </c>
      <c r="M57" s="8" t="s">
        <v>341</v>
      </c>
      <c r="N57" s="2" t="s">
        <v>137</v>
      </c>
      <c r="O57" s="2" t="s">
        <v>342</v>
      </c>
      <c r="P57" s="2" t="s">
        <v>63</v>
      </c>
      <c r="Q57" s="2" t="s">
        <v>64</v>
      </c>
      <c r="R57" s="2" t="s">
        <v>64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52</v>
      </c>
      <c r="AW57" s="2" t="s">
        <v>343</v>
      </c>
      <c r="AX57" s="2" t="s">
        <v>52</v>
      </c>
      <c r="AY57" s="2" t="s">
        <v>52</v>
      </c>
    </row>
    <row r="58" spans="1:51" ht="30" customHeight="1" x14ac:dyDescent="0.3">
      <c r="A58" s="8" t="s">
        <v>344</v>
      </c>
      <c r="B58" s="8" t="s">
        <v>345</v>
      </c>
      <c r="C58" s="8" t="s">
        <v>68</v>
      </c>
      <c r="D58" s="9">
        <v>1</v>
      </c>
      <c r="E58" s="12">
        <f>일위대가목록!E24</f>
        <v>1062</v>
      </c>
      <c r="F58" s="13">
        <f>TRUNC(E58*D58,1)</f>
        <v>1062</v>
      </c>
      <c r="G58" s="12">
        <f>일위대가목록!F24</f>
        <v>0</v>
      </c>
      <c r="H58" s="13">
        <f>TRUNC(G58*D58,1)</f>
        <v>0</v>
      </c>
      <c r="I58" s="12">
        <f>일위대가목록!G24</f>
        <v>0</v>
      </c>
      <c r="J58" s="13">
        <f>TRUNC(I58*D58,1)</f>
        <v>0</v>
      </c>
      <c r="K58" s="12">
        <f t="shared" si="7"/>
        <v>1062</v>
      </c>
      <c r="L58" s="13">
        <f t="shared" si="7"/>
        <v>1062</v>
      </c>
      <c r="M58" s="8" t="s">
        <v>346</v>
      </c>
      <c r="N58" s="2" t="s">
        <v>137</v>
      </c>
      <c r="O58" s="2" t="s">
        <v>347</v>
      </c>
      <c r="P58" s="2" t="s">
        <v>63</v>
      </c>
      <c r="Q58" s="2" t="s">
        <v>64</v>
      </c>
      <c r="R58" s="2" t="s">
        <v>64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348</v>
      </c>
      <c r="AX58" s="2" t="s">
        <v>52</v>
      </c>
      <c r="AY58" s="2" t="s">
        <v>52</v>
      </c>
    </row>
    <row r="59" spans="1:51" ht="30" customHeight="1" x14ac:dyDescent="0.3">
      <c r="A59" s="8" t="s">
        <v>344</v>
      </c>
      <c r="B59" s="8" t="s">
        <v>349</v>
      </c>
      <c r="C59" s="8" t="s">
        <v>68</v>
      </c>
      <c r="D59" s="9">
        <v>1</v>
      </c>
      <c r="E59" s="12">
        <f>일위대가목록!E25</f>
        <v>0</v>
      </c>
      <c r="F59" s="13">
        <f>TRUNC(E59*D59,1)</f>
        <v>0</v>
      </c>
      <c r="G59" s="12">
        <f>일위대가목록!F25</f>
        <v>9859</v>
      </c>
      <c r="H59" s="13">
        <f>TRUNC(G59*D59,1)</f>
        <v>9859</v>
      </c>
      <c r="I59" s="12">
        <f>일위대가목록!G25</f>
        <v>0</v>
      </c>
      <c r="J59" s="13">
        <f>TRUNC(I59*D59,1)</f>
        <v>0</v>
      </c>
      <c r="K59" s="12">
        <f t="shared" si="7"/>
        <v>9859</v>
      </c>
      <c r="L59" s="13">
        <f t="shared" si="7"/>
        <v>9859</v>
      </c>
      <c r="M59" s="8" t="s">
        <v>350</v>
      </c>
      <c r="N59" s="2" t="s">
        <v>137</v>
      </c>
      <c r="O59" s="2" t="s">
        <v>351</v>
      </c>
      <c r="P59" s="2" t="s">
        <v>63</v>
      </c>
      <c r="Q59" s="2" t="s">
        <v>64</v>
      </c>
      <c r="R59" s="2" t="s">
        <v>64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352</v>
      </c>
      <c r="AX59" s="2" t="s">
        <v>52</v>
      </c>
      <c r="AY59" s="2" t="s">
        <v>52</v>
      </c>
    </row>
    <row r="60" spans="1:51" ht="30" customHeight="1" x14ac:dyDescent="0.3">
      <c r="A60" s="8" t="s">
        <v>235</v>
      </c>
      <c r="B60" s="8" t="s">
        <v>52</v>
      </c>
      <c r="C60" s="8" t="s">
        <v>52</v>
      </c>
      <c r="D60" s="9"/>
      <c r="E60" s="12"/>
      <c r="F60" s="13">
        <f>TRUNC(SUMIF(N57:N59, N56, F57:F59),0)</f>
        <v>1181</v>
      </c>
      <c r="G60" s="12"/>
      <c r="H60" s="13">
        <f>TRUNC(SUMIF(N57:N59, N56, H57:H59),0)</f>
        <v>11829</v>
      </c>
      <c r="I60" s="12"/>
      <c r="J60" s="13">
        <f>TRUNC(SUMIF(N57:N59, N56, J57:J59),0)</f>
        <v>0</v>
      </c>
      <c r="K60" s="12"/>
      <c r="L60" s="13">
        <f>F60+H60+J60</f>
        <v>13010</v>
      </c>
      <c r="M60" s="8" t="s">
        <v>52</v>
      </c>
      <c r="N60" s="2" t="s">
        <v>73</v>
      </c>
      <c r="O60" s="2" t="s">
        <v>73</v>
      </c>
      <c r="P60" s="2" t="s">
        <v>52</v>
      </c>
      <c r="Q60" s="2" t="s">
        <v>52</v>
      </c>
      <c r="R60" s="2" t="s">
        <v>52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52</v>
      </c>
      <c r="AW60" s="2" t="s">
        <v>52</v>
      </c>
      <c r="AX60" s="2" t="s">
        <v>52</v>
      </c>
      <c r="AY60" s="2" t="s">
        <v>52</v>
      </c>
    </row>
    <row r="61" spans="1:51" ht="30" customHeight="1" x14ac:dyDescent="0.3">
      <c r="A61" s="9"/>
      <c r="B61" s="9"/>
      <c r="C61" s="9"/>
      <c r="D61" s="9"/>
      <c r="E61" s="12"/>
      <c r="F61" s="13"/>
      <c r="G61" s="12"/>
      <c r="H61" s="13"/>
      <c r="I61" s="12"/>
      <c r="J61" s="13"/>
      <c r="K61" s="12"/>
      <c r="L61" s="13"/>
      <c r="M61" s="9"/>
    </row>
    <row r="62" spans="1:51" ht="30" customHeight="1" x14ac:dyDescent="0.3">
      <c r="A62" s="147" t="s">
        <v>353</v>
      </c>
      <c r="B62" s="147"/>
      <c r="C62" s="147"/>
      <c r="D62" s="147"/>
      <c r="E62" s="148"/>
      <c r="F62" s="149"/>
      <c r="G62" s="148"/>
      <c r="H62" s="149"/>
      <c r="I62" s="148"/>
      <c r="J62" s="149"/>
      <c r="K62" s="148"/>
      <c r="L62" s="149"/>
      <c r="M62" s="147"/>
      <c r="N62" s="1" t="s">
        <v>142</v>
      </c>
    </row>
    <row r="63" spans="1:51" ht="30" customHeight="1" x14ac:dyDescent="0.3">
      <c r="A63" s="8" t="s">
        <v>355</v>
      </c>
      <c r="B63" s="8" t="s">
        <v>52</v>
      </c>
      <c r="C63" s="8" t="s">
        <v>356</v>
      </c>
      <c r="D63" s="9">
        <v>6.6</v>
      </c>
      <c r="E63" s="12">
        <f>단가대비표!O11</f>
        <v>5300</v>
      </c>
      <c r="F63" s="13">
        <f>TRUNC(E63*D63,1)</f>
        <v>34980</v>
      </c>
      <c r="G63" s="12">
        <f>단가대비표!P11</f>
        <v>0</v>
      </c>
      <c r="H63" s="13">
        <f>TRUNC(G63*D63,1)</f>
        <v>0</v>
      </c>
      <c r="I63" s="12">
        <f>단가대비표!V11</f>
        <v>0</v>
      </c>
      <c r="J63" s="13">
        <f>TRUNC(I63*D63,1)</f>
        <v>0</v>
      </c>
      <c r="K63" s="12">
        <f t="shared" ref="K63:L67" si="8">TRUNC(E63+G63+I63,1)</f>
        <v>5300</v>
      </c>
      <c r="L63" s="13">
        <f t="shared" si="8"/>
        <v>34980</v>
      </c>
      <c r="M63" s="8" t="s">
        <v>357</v>
      </c>
      <c r="N63" s="2" t="s">
        <v>142</v>
      </c>
      <c r="O63" s="2" t="s">
        <v>358</v>
      </c>
      <c r="P63" s="2" t="s">
        <v>64</v>
      </c>
      <c r="Q63" s="2" t="s">
        <v>64</v>
      </c>
      <c r="R63" s="2" t="s">
        <v>63</v>
      </c>
      <c r="S63" s="3"/>
      <c r="T63" s="3"/>
      <c r="U63" s="3"/>
      <c r="V63" s="3">
        <v>1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359</v>
      </c>
      <c r="AX63" s="2" t="s">
        <v>52</v>
      </c>
      <c r="AY63" s="2" t="s">
        <v>52</v>
      </c>
    </row>
    <row r="64" spans="1:51" ht="30" customHeight="1" x14ac:dyDescent="0.3">
      <c r="A64" s="8" t="s">
        <v>360</v>
      </c>
      <c r="B64" s="8" t="s">
        <v>226</v>
      </c>
      <c r="C64" s="8" t="s">
        <v>227</v>
      </c>
      <c r="D64" s="9">
        <v>0.12</v>
      </c>
      <c r="E64" s="12">
        <f>단가대비표!O41</f>
        <v>0</v>
      </c>
      <c r="F64" s="13">
        <f>TRUNC(E64*D64,1)</f>
        <v>0</v>
      </c>
      <c r="G64" s="12">
        <f>단가대비표!P41</f>
        <v>200925</v>
      </c>
      <c r="H64" s="13">
        <f>TRUNC(G64*D64,1)</f>
        <v>24111</v>
      </c>
      <c r="I64" s="12">
        <f>단가대비표!V41</f>
        <v>0</v>
      </c>
      <c r="J64" s="13">
        <f>TRUNC(I64*D64,1)</f>
        <v>0</v>
      </c>
      <c r="K64" s="12">
        <f t="shared" si="8"/>
        <v>200925</v>
      </c>
      <c r="L64" s="13">
        <f t="shared" si="8"/>
        <v>24111</v>
      </c>
      <c r="M64" s="8" t="s">
        <v>361</v>
      </c>
      <c r="N64" s="2" t="s">
        <v>142</v>
      </c>
      <c r="O64" s="2" t="s">
        <v>362</v>
      </c>
      <c r="P64" s="2" t="s">
        <v>64</v>
      </c>
      <c r="Q64" s="2" t="s">
        <v>64</v>
      </c>
      <c r="R64" s="2" t="s">
        <v>63</v>
      </c>
      <c r="S64" s="3"/>
      <c r="T64" s="3"/>
      <c r="U64" s="3"/>
      <c r="V64" s="3">
        <v>1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363</v>
      </c>
      <c r="AX64" s="2" t="s">
        <v>52</v>
      </c>
      <c r="AY64" s="2" t="s">
        <v>52</v>
      </c>
    </row>
    <row r="65" spans="1:51" ht="30" customHeight="1" x14ac:dyDescent="0.3">
      <c r="A65" s="8" t="s">
        <v>231</v>
      </c>
      <c r="B65" s="8" t="s">
        <v>226</v>
      </c>
      <c r="C65" s="8" t="s">
        <v>227</v>
      </c>
      <c r="D65" s="9">
        <v>1.2E-2</v>
      </c>
      <c r="E65" s="12">
        <f>단가대비표!O34</f>
        <v>0</v>
      </c>
      <c r="F65" s="13">
        <f>TRUNC(E65*D65,1)</f>
        <v>0</v>
      </c>
      <c r="G65" s="12">
        <f>단가대비표!P34</f>
        <v>125427</v>
      </c>
      <c r="H65" s="13">
        <f>TRUNC(G65*D65,1)</f>
        <v>1505.1</v>
      </c>
      <c r="I65" s="12">
        <f>단가대비표!V34</f>
        <v>0</v>
      </c>
      <c r="J65" s="13">
        <f>TRUNC(I65*D65,1)</f>
        <v>0</v>
      </c>
      <c r="K65" s="12">
        <f t="shared" si="8"/>
        <v>125427</v>
      </c>
      <c r="L65" s="13">
        <f t="shared" si="8"/>
        <v>1505.1</v>
      </c>
      <c r="M65" s="8" t="s">
        <v>232</v>
      </c>
      <c r="N65" s="2" t="s">
        <v>142</v>
      </c>
      <c r="O65" s="2" t="s">
        <v>233</v>
      </c>
      <c r="P65" s="2" t="s">
        <v>64</v>
      </c>
      <c r="Q65" s="2" t="s">
        <v>64</v>
      </c>
      <c r="R65" s="2" t="s">
        <v>63</v>
      </c>
      <c r="S65" s="3"/>
      <c r="T65" s="3"/>
      <c r="U65" s="3"/>
      <c r="V65" s="3">
        <v>1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364</v>
      </c>
      <c r="AX65" s="2" t="s">
        <v>52</v>
      </c>
      <c r="AY65" s="2" t="s">
        <v>52</v>
      </c>
    </row>
    <row r="66" spans="1:51" ht="30" customHeight="1" x14ac:dyDescent="0.3">
      <c r="A66" s="8" t="s">
        <v>255</v>
      </c>
      <c r="B66" s="8" t="s">
        <v>365</v>
      </c>
      <c r="C66" s="8" t="s">
        <v>112</v>
      </c>
      <c r="D66" s="9">
        <v>1</v>
      </c>
      <c r="E66" s="12">
        <v>0</v>
      </c>
      <c r="F66" s="13">
        <f>TRUNC(E66*D66,1)</f>
        <v>0</v>
      </c>
      <c r="G66" s="12">
        <v>0</v>
      </c>
      <c r="H66" s="13">
        <f>TRUNC(G66*D66,1)</f>
        <v>0</v>
      </c>
      <c r="I66" s="12">
        <f>TRUNC(SUMIF(V63:V67, RIGHTB(O66, 1), H63:H67)*U66, 2)</f>
        <v>512.32000000000005</v>
      </c>
      <c r="J66" s="13">
        <f>TRUNC(I66*D66,1)</f>
        <v>512.29999999999995</v>
      </c>
      <c r="K66" s="12">
        <f t="shared" si="8"/>
        <v>512.29999999999995</v>
      </c>
      <c r="L66" s="13">
        <f t="shared" si="8"/>
        <v>512.29999999999995</v>
      </c>
      <c r="M66" s="8" t="s">
        <v>52</v>
      </c>
      <c r="N66" s="2" t="s">
        <v>142</v>
      </c>
      <c r="O66" s="2" t="s">
        <v>257</v>
      </c>
      <c r="P66" s="2" t="s">
        <v>64</v>
      </c>
      <c r="Q66" s="2" t="s">
        <v>64</v>
      </c>
      <c r="R66" s="2" t="s">
        <v>64</v>
      </c>
      <c r="S66" s="3">
        <v>1</v>
      </c>
      <c r="T66" s="3">
        <v>2</v>
      </c>
      <c r="U66" s="3">
        <v>0.02</v>
      </c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52</v>
      </c>
      <c r="AW66" s="2" t="s">
        <v>366</v>
      </c>
      <c r="AX66" s="2" t="s">
        <v>52</v>
      </c>
      <c r="AY66" s="2" t="s">
        <v>52</v>
      </c>
    </row>
    <row r="67" spans="1:51" ht="30" customHeight="1" x14ac:dyDescent="0.3">
      <c r="A67" s="8" t="s">
        <v>367</v>
      </c>
      <c r="B67" s="8" t="s">
        <v>368</v>
      </c>
      <c r="C67" s="8" t="s">
        <v>68</v>
      </c>
      <c r="D67" s="9">
        <v>1</v>
      </c>
      <c r="E67" s="12">
        <f>일위대가목록!E26</f>
        <v>1148</v>
      </c>
      <c r="F67" s="13">
        <f>TRUNC(E67*D67,1)</f>
        <v>1148</v>
      </c>
      <c r="G67" s="12">
        <f>일위대가목록!F26</f>
        <v>12626</v>
      </c>
      <c r="H67" s="13">
        <f>TRUNC(G67*D67,1)</f>
        <v>12626</v>
      </c>
      <c r="I67" s="12">
        <f>일위대가목록!G26</f>
        <v>0</v>
      </c>
      <c r="J67" s="13">
        <f>TRUNC(I67*D67,1)</f>
        <v>0</v>
      </c>
      <c r="K67" s="12">
        <f t="shared" si="8"/>
        <v>13774</v>
      </c>
      <c r="L67" s="13">
        <f t="shared" si="8"/>
        <v>13774</v>
      </c>
      <c r="M67" s="8" t="s">
        <v>369</v>
      </c>
      <c r="N67" s="2" t="s">
        <v>142</v>
      </c>
      <c r="O67" s="2" t="s">
        <v>370</v>
      </c>
      <c r="P67" s="2" t="s">
        <v>63</v>
      </c>
      <c r="Q67" s="2" t="s">
        <v>64</v>
      </c>
      <c r="R67" s="2" t="s">
        <v>64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52</v>
      </c>
      <c r="AW67" s="2" t="s">
        <v>371</v>
      </c>
      <c r="AX67" s="2" t="s">
        <v>52</v>
      </c>
      <c r="AY67" s="2" t="s">
        <v>52</v>
      </c>
    </row>
    <row r="68" spans="1:51" ht="30" customHeight="1" x14ac:dyDescent="0.3">
      <c r="A68" s="8" t="s">
        <v>235</v>
      </c>
      <c r="B68" s="8" t="s">
        <v>52</v>
      </c>
      <c r="C68" s="8" t="s">
        <v>52</v>
      </c>
      <c r="D68" s="9"/>
      <c r="E68" s="12"/>
      <c r="F68" s="13">
        <f>TRUNC(SUMIF(N63:N67, N62, F63:F67),0)</f>
        <v>36128</v>
      </c>
      <c r="G68" s="12"/>
      <c r="H68" s="13">
        <f>TRUNC(SUMIF(N63:N67, N62, H63:H67),0)</f>
        <v>38242</v>
      </c>
      <c r="I68" s="12"/>
      <c r="J68" s="13">
        <f>TRUNC(SUMIF(N63:N67, N62, J63:J67),0)</f>
        <v>512</v>
      </c>
      <c r="K68" s="12"/>
      <c r="L68" s="13">
        <f>F68+H68+J68</f>
        <v>74882</v>
      </c>
      <c r="M68" s="8" t="s">
        <v>52</v>
      </c>
      <c r="N68" s="2" t="s">
        <v>73</v>
      </c>
      <c r="O68" s="2" t="s">
        <v>73</v>
      </c>
      <c r="P68" s="2" t="s">
        <v>52</v>
      </c>
      <c r="Q68" s="2" t="s">
        <v>52</v>
      </c>
      <c r="R68" s="2" t="s">
        <v>52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52</v>
      </c>
      <c r="AX68" s="2" t="s">
        <v>52</v>
      </c>
      <c r="AY68" s="2" t="s">
        <v>52</v>
      </c>
    </row>
    <row r="69" spans="1:51" ht="30" customHeight="1" x14ac:dyDescent="0.3">
      <c r="A69" s="9"/>
      <c r="B69" s="9"/>
      <c r="C69" s="9"/>
      <c r="D69" s="9"/>
      <c r="E69" s="12"/>
      <c r="F69" s="13"/>
      <c r="G69" s="12"/>
      <c r="H69" s="13"/>
      <c r="I69" s="12"/>
      <c r="J69" s="13"/>
      <c r="K69" s="12"/>
      <c r="L69" s="13"/>
      <c r="M69" s="9"/>
    </row>
    <row r="70" spans="1:51" ht="30" customHeight="1" x14ac:dyDescent="0.3">
      <c r="A70" s="147" t="s">
        <v>372</v>
      </c>
      <c r="B70" s="147"/>
      <c r="C70" s="147"/>
      <c r="D70" s="147"/>
      <c r="E70" s="148"/>
      <c r="F70" s="149"/>
      <c r="G70" s="148"/>
      <c r="H70" s="149"/>
      <c r="I70" s="148"/>
      <c r="J70" s="149"/>
      <c r="K70" s="148"/>
      <c r="L70" s="149"/>
      <c r="M70" s="147"/>
      <c r="N70" s="1" t="s">
        <v>148</v>
      </c>
    </row>
    <row r="71" spans="1:51" ht="30" customHeight="1" x14ac:dyDescent="0.3">
      <c r="A71" s="8" t="s">
        <v>373</v>
      </c>
      <c r="B71" s="8" t="s">
        <v>374</v>
      </c>
      <c r="C71" s="8" t="s">
        <v>68</v>
      </c>
      <c r="D71" s="9">
        <v>1</v>
      </c>
      <c r="E71" s="12">
        <f>단가대비표!O7</f>
        <v>8419</v>
      </c>
      <c r="F71" s="13">
        <f>TRUNC(E71*D71,1)</f>
        <v>8419</v>
      </c>
      <c r="G71" s="12">
        <f>단가대비표!P7</f>
        <v>0</v>
      </c>
      <c r="H71" s="13">
        <f>TRUNC(G71*D71,1)</f>
        <v>0</v>
      </c>
      <c r="I71" s="12">
        <f>단가대비표!V7</f>
        <v>0</v>
      </c>
      <c r="J71" s="13">
        <f>TRUNC(I71*D71,1)</f>
        <v>0</v>
      </c>
      <c r="K71" s="12">
        <f t="shared" ref="K71:L74" si="9">TRUNC(E71+G71+I71,1)</f>
        <v>8419</v>
      </c>
      <c r="L71" s="13">
        <f t="shared" si="9"/>
        <v>8419</v>
      </c>
      <c r="M71" s="8" t="s">
        <v>375</v>
      </c>
      <c r="N71" s="2" t="s">
        <v>148</v>
      </c>
      <c r="O71" s="2" t="s">
        <v>376</v>
      </c>
      <c r="P71" s="2" t="s">
        <v>64</v>
      </c>
      <c r="Q71" s="2" t="s">
        <v>64</v>
      </c>
      <c r="R71" s="2" t="s">
        <v>63</v>
      </c>
      <c r="S71" s="3"/>
      <c r="T71" s="3"/>
      <c r="U71" s="3"/>
      <c r="V71" s="3">
        <v>1</v>
      </c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52</v>
      </c>
      <c r="AW71" s="2" t="s">
        <v>377</v>
      </c>
      <c r="AX71" s="2" t="s">
        <v>52</v>
      </c>
      <c r="AY71" s="2" t="s">
        <v>52</v>
      </c>
    </row>
    <row r="72" spans="1:51" ht="30" customHeight="1" x14ac:dyDescent="0.3">
      <c r="A72" s="8" t="s">
        <v>360</v>
      </c>
      <c r="B72" s="8" t="s">
        <v>226</v>
      </c>
      <c r="C72" s="8" t="s">
        <v>227</v>
      </c>
      <c r="D72" s="9">
        <v>0.1</v>
      </c>
      <c r="E72" s="12">
        <f>단가대비표!O41</f>
        <v>0</v>
      </c>
      <c r="F72" s="13">
        <f>TRUNC(E72*D72,1)</f>
        <v>0</v>
      </c>
      <c r="G72" s="12">
        <f>단가대비표!P41</f>
        <v>200925</v>
      </c>
      <c r="H72" s="13">
        <f>TRUNC(G72*D72,1)</f>
        <v>20092.5</v>
      </c>
      <c r="I72" s="12">
        <f>단가대비표!V41</f>
        <v>0</v>
      </c>
      <c r="J72" s="13">
        <f>TRUNC(I72*D72,1)</f>
        <v>0</v>
      </c>
      <c r="K72" s="12">
        <f t="shared" si="9"/>
        <v>200925</v>
      </c>
      <c r="L72" s="13">
        <f t="shared" si="9"/>
        <v>20092.5</v>
      </c>
      <c r="M72" s="8" t="s">
        <v>361</v>
      </c>
      <c r="N72" s="2" t="s">
        <v>148</v>
      </c>
      <c r="O72" s="2" t="s">
        <v>362</v>
      </c>
      <c r="P72" s="2" t="s">
        <v>64</v>
      </c>
      <c r="Q72" s="2" t="s">
        <v>64</v>
      </c>
      <c r="R72" s="2" t="s">
        <v>63</v>
      </c>
      <c r="S72" s="3"/>
      <c r="T72" s="3"/>
      <c r="U72" s="3"/>
      <c r="V72" s="3">
        <v>1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52</v>
      </c>
      <c r="AW72" s="2" t="s">
        <v>378</v>
      </c>
      <c r="AX72" s="2" t="s">
        <v>52</v>
      </c>
      <c r="AY72" s="2" t="s">
        <v>52</v>
      </c>
    </row>
    <row r="73" spans="1:51" ht="30" customHeight="1" x14ac:dyDescent="0.3">
      <c r="A73" s="8" t="s">
        <v>231</v>
      </c>
      <c r="B73" s="8" t="s">
        <v>226</v>
      </c>
      <c r="C73" s="8" t="s">
        <v>227</v>
      </c>
      <c r="D73" s="9">
        <v>0.01</v>
      </c>
      <c r="E73" s="12">
        <f>단가대비표!O34</f>
        <v>0</v>
      </c>
      <c r="F73" s="13">
        <f>TRUNC(E73*D73,1)</f>
        <v>0</v>
      </c>
      <c r="G73" s="12">
        <f>단가대비표!P34</f>
        <v>125427</v>
      </c>
      <c r="H73" s="13">
        <f>TRUNC(G73*D73,1)</f>
        <v>1254.2</v>
      </c>
      <c r="I73" s="12">
        <f>단가대비표!V34</f>
        <v>0</v>
      </c>
      <c r="J73" s="13">
        <f>TRUNC(I73*D73,1)</f>
        <v>0</v>
      </c>
      <c r="K73" s="12">
        <f t="shared" si="9"/>
        <v>125427</v>
      </c>
      <c r="L73" s="13">
        <f t="shared" si="9"/>
        <v>1254.2</v>
      </c>
      <c r="M73" s="8" t="s">
        <v>232</v>
      </c>
      <c r="N73" s="2" t="s">
        <v>148</v>
      </c>
      <c r="O73" s="2" t="s">
        <v>233</v>
      </c>
      <c r="P73" s="2" t="s">
        <v>64</v>
      </c>
      <c r="Q73" s="2" t="s">
        <v>64</v>
      </c>
      <c r="R73" s="2" t="s">
        <v>63</v>
      </c>
      <c r="S73" s="3"/>
      <c r="T73" s="3"/>
      <c r="U73" s="3"/>
      <c r="V73" s="3">
        <v>1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379</v>
      </c>
      <c r="AX73" s="2" t="s">
        <v>52</v>
      </c>
      <c r="AY73" s="2" t="s">
        <v>52</v>
      </c>
    </row>
    <row r="74" spans="1:51" ht="30" customHeight="1" x14ac:dyDescent="0.3">
      <c r="A74" s="8" t="s">
        <v>255</v>
      </c>
      <c r="B74" s="8" t="s">
        <v>365</v>
      </c>
      <c r="C74" s="8" t="s">
        <v>112</v>
      </c>
      <c r="D74" s="9">
        <v>1</v>
      </c>
      <c r="E74" s="12">
        <v>0</v>
      </c>
      <c r="F74" s="13">
        <f>TRUNC(E74*D74,1)</f>
        <v>0</v>
      </c>
      <c r="G74" s="12">
        <v>0</v>
      </c>
      <c r="H74" s="13">
        <f>TRUNC(G74*D74,1)</f>
        <v>0</v>
      </c>
      <c r="I74" s="12">
        <f>TRUNC(SUMIF(V71:V74, RIGHTB(O74, 1), H71:H74)*U74, 2)</f>
        <v>426.93</v>
      </c>
      <c r="J74" s="13">
        <f>TRUNC(I74*D74,1)</f>
        <v>426.9</v>
      </c>
      <c r="K74" s="12">
        <f t="shared" si="9"/>
        <v>426.9</v>
      </c>
      <c r="L74" s="13">
        <f t="shared" si="9"/>
        <v>426.9</v>
      </c>
      <c r="M74" s="8" t="s">
        <v>52</v>
      </c>
      <c r="N74" s="2" t="s">
        <v>148</v>
      </c>
      <c r="O74" s="2" t="s">
        <v>257</v>
      </c>
      <c r="P74" s="2" t="s">
        <v>64</v>
      </c>
      <c r="Q74" s="2" t="s">
        <v>64</v>
      </c>
      <c r="R74" s="2" t="s">
        <v>64</v>
      </c>
      <c r="S74" s="3">
        <v>1</v>
      </c>
      <c r="T74" s="3">
        <v>2</v>
      </c>
      <c r="U74" s="3">
        <v>0.02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380</v>
      </c>
      <c r="AX74" s="2" t="s">
        <v>52</v>
      </c>
      <c r="AY74" s="2" t="s">
        <v>52</v>
      </c>
    </row>
    <row r="75" spans="1:51" ht="30" customHeight="1" x14ac:dyDescent="0.3">
      <c r="A75" s="8" t="s">
        <v>235</v>
      </c>
      <c r="B75" s="8" t="s">
        <v>52</v>
      </c>
      <c r="C75" s="8" t="s">
        <v>52</v>
      </c>
      <c r="D75" s="9"/>
      <c r="E75" s="12"/>
      <c r="F75" s="13">
        <f>TRUNC(SUMIF(N71:N74, N70, F71:F74),0)</f>
        <v>8419</v>
      </c>
      <c r="G75" s="12"/>
      <c r="H75" s="13">
        <f>TRUNC(SUMIF(N71:N74, N70, H71:H74),0)</f>
        <v>21346</v>
      </c>
      <c r="I75" s="12"/>
      <c r="J75" s="13">
        <f>TRUNC(SUMIF(N71:N74, N70, J71:J74),0)</f>
        <v>426</v>
      </c>
      <c r="K75" s="12"/>
      <c r="L75" s="13">
        <f>F75+H75+J75</f>
        <v>30191</v>
      </c>
      <c r="M75" s="8" t="s">
        <v>52</v>
      </c>
      <c r="N75" s="2" t="s">
        <v>73</v>
      </c>
      <c r="O75" s="2" t="s">
        <v>73</v>
      </c>
      <c r="P75" s="2" t="s">
        <v>52</v>
      </c>
      <c r="Q75" s="2" t="s">
        <v>52</v>
      </c>
      <c r="R75" s="2" t="s">
        <v>52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52</v>
      </c>
      <c r="AX75" s="2" t="s">
        <v>52</v>
      </c>
      <c r="AY75" s="2" t="s">
        <v>52</v>
      </c>
    </row>
    <row r="76" spans="1:51" ht="30" customHeight="1" x14ac:dyDescent="0.3">
      <c r="A76" s="9"/>
      <c r="B76" s="9"/>
      <c r="C76" s="9"/>
      <c r="D76" s="9"/>
      <c r="E76" s="12"/>
      <c r="F76" s="13"/>
      <c r="G76" s="12"/>
      <c r="H76" s="13"/>
      <c r="I76" s="12"/>
      <c r="J76" s="13"/>
      <c r="K76" s="12"/>
      <c r="L76" s="13"/>
      <c r="M76" s="9"/>
    </row>
    <row r="77" spans="1:51" ht="30" customHeight="1" x14ac:dyDescent="0.3">
      <c r="A77" s="147" t="s">
        <v>381</v>
      </c>
      <c r="B77" s="147"/>
      <c r="C77" s="147"/>
      <c r="D77" s="147"/>
      <c r="E77" s="148"/>
      <c r="F77" s="149"/>
      <c r="G77" s="148"/>
      <c r="H77" s="149"/>
      <c r="I77" s="148"/>
      <c r="J77" s="149"/>
      <c r="K77" s="148"/>
      <c r="L77" s="149"/>
      <c r="M77" s="147"/>
      <c r="N77" s="1" t="s">
        <v>153</v>
      </c>
    </row>
    <row r="78" spans="1:51" ht="30" customHeight="1" x14ac:dyDescent="0.3">
      <c r="A78" s="8" t="s">
        <v>382</v>
      </c>
      <c r="B78" s="8" t="s">
        <v>383</v>
      </c>
      <c r="C78" s="8" t="s">
        <v>78</v>
      </c>
      <c r="D78" s="9">
        <v>0.2</v>
      </c>
      <c r="E78" s="12">
        <f>단가대비표!O9</f>
        <v>26970</v>
      </c>
      <c r="F78" s="13">
        <f>TRUNC(E78*D78,1)</f>
        <v>5394</v>
      </c>
      <c r="G78" s="12">
        <f>단가대비표!P9</f>
        <v>0</v>
      </c>
      <c r="H78" s="13">
        <f>TRUNC(G78*D78,1)</f>
        <v>0</v>
      </c>
      <c r="I78" s="12">
        <f>단가대비표!V9</f>
        <v>0</v>
      </c>
      <c r="J78" s="13">
        <f>TRUNC(I78*D78,1)</f>
        <v>0</v>
      </c>
      <c r="K78" s="12">
        <f t="shared" ref="K78:L80" si="10">TRUNC(E78+G78+I78,1)</f>
        <v>26970</v>
      </c>
      <c r="L78" s="13">
        <f t="shared" si="10"/>
        <v>5394</v>
      </c>
      <c r="M78" s="8" t="s">
        <v>384</v>
      </c>
      <c r="N78" s="2" t="s">
        <v>153</v>
      </c>
      <c r="O78" s="2" t="s">
        <v>385</v>
      </c>
      <c r="P78" s="2" t="s">
        <v>64</v>
      </c>
      <c r="Q78" s="2" t="s">
        <v>64</v>
      </c>
      <c r="R78" s="2" t="s">
        <v>63</v>
      </c>
      <c r="S78" s="3"/>
      <c r="T78" s="3"/>
      <c r="U78" s="3"/>
      <c r="V78" s="3">
        <v>1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386</v>
      </c>
      <c r="AX78" s="2" t="s">
        <v>52</v>
      </c>
      <c r="AY78" s="2" t="s">
        <v>52</v>
      </c>
    </row>
    <row r="79" spans="1:51" ht="30" customHeight="1" x14ac:dyDescent="0.3">
      <c r="A79" s="8" t="s">
        <v>387</v>
      </c>
      <c r="B79" s="8" t="s">
        <v>388</v>
      </c>
      <c r="C79" s="8" t="s">
        <v>112</v>
      </c>
      <c r="D79" s="9">
        <v>1</v>
      </c>
      <c r="E79" s="12">
        <f>TRUNC(SUMIF(V78:V80, RIGHTB(O79, 1), F78:F80)*U79, 2)</f>
        <v>269.7</v>
      </c>
      <c r="F79" s="13">
        <f>TRUNC(E79*D79,1)</f>
        <v>269.7</v>
      </c>
      <c r="G79" s="12">
        <v>0</v>
      </c>
      <c r="H79" s="13">
        <f>TRUNC(G79*D79,1)</f>
        <v>0</v>
      </c>
      <c r="I79" s="12">
        <v>0</v>
      </c>
      <c r="J79" s="13">
        <f>TRUNC(I79*D79,1)</f>
        <v>0</v>
      </c>
      <c r="K79" s="12">
        <f t="shared" si="10"/>
        <v>269.7</v>
      </c>
      <c r="L79" s="13">
        <f t="shared" si="10"/>
        <v>269.7</v>
      </c>
      <c r="M79" s="8" t="s">
        <v>52</v>
      </c>
      <c r="N79" s="2" t="s">
        <v>153</v>
      </c>
      <c r="O79" s="2" t="s">
        <v>257</v>
      </c>
      <c r="P79" s="2" t="s">
        <v>64</v>
      </c>
      <c r="Q79" s="2" t="s">
        <v>64</v>
      </c>
      <c r="R79" s="2" t="s">
        <v>64</v>
      </c>
      <c r="S79" s="3">
        <v>0</v>
      </c>
      <c r="T79" s="3">
        <v>0</v>
      </c>
      <c r="U79" s="3">
        <v>0.05</v>
      </c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389</v>
      </c>
      <c r="AX79" s="2" t="s">
        <v>52</v>
      </c>
      <c r="AY79" s="2" t="s">
        <v>52</v>
      </c>
    </row>
    <row r="80" spans="1:51" ht="30" customHeight="1" x14ac:dyDescent="0.3">
      <c r="A80" s="8" t="s">
        <v>231</v>
      </c>
      <c r="B80" s="8" t="s">
        <v>226</v>
      </c>
      <c r="C80" s="8" t="s">
        <v>227</v>
      </c>
      <c r="D80" s="9">
        <v>0.08</v>
      </c>
      <c r="E80" s="12">
        <f>단가대비표!O34</f>
        <v>0</v>
      </c>
      <c r="F80" s="13">
        <f>TRUNC(E80*D80,1)</f>
        <v>0</v>
      </c>
      <c r="G80" s="12">
        <f>단가대비표!P34</f>
        <v>125427</v>
      </c>
      <c r="H80" s="13">
        <f>TRUNC(G80*D80,1)</f>
        <v>10034.1</v>
      </c>
      <c r="I80" s="12">
        <f>단가대비표!V34</f>
        <v>0</v>
      </c>
      <c r="J80" s="13">
        <f>TRUNC(I80*D80,1)</f>
        <v>0</v>
      </c>
      <c r="K80" s="12">
        <f t="shared" si="10"/>
        <v>125427</v>
      </c>
      <c r="L80" s="13">
        <f t="shared" si="10"/>
        <v>10034.1</v>
      </c>
      <c r="M80" s="8" t="s">
        <v>232</v>
      </c>
      <c r="N80" s="2" t="s">
        <v>153</v>
      </c>
      <c r="O80" s="2" t="s">
        <v>233</v>
      </c>
      <c r="P80" s="2" t="s">
        <v>64</v>
      </c>
      <c r="Q80" s="2" t="s">
        <v>64</v>
      </c>
      <c r="R80" s="2" t="s">
        <v>63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390</v>
      </c>
      <c r="AX80" s="2" t="s">
        <v>52</v>
      </c>
      <c r="AY80" s="2" t="s">
        <v>52</v>
      </c>
    </row>
    <row r="81" spans="1:51" ht="30" customHeight="1" x14ac:dyDescent="0.3">
      <c r="A81" s="8" t="s">
        <v>235</v>
      </c>
      <c r="B81" s="8" t="s">
        <v>52</v>
      </c>
      <c r="C81" s="8" t="s">
        <v>52</v>
      </c>
      <c r="D81" s="9"/>
      <c r="E81" s="12"/>
      <c r="F81" s="13">
        <f>TRUNC(SUMIF(N78:N80, N77, F78:F80),0)</f>
        <v>5663</v>
      </c>
      <c r="G81" s="12"/>
      <c r="H81" s="13">
        <f>TRUNC(SUMIF(N78:N80, N77, H78:H80),0)</f>
        <v>10034</v>
      </c>
      <c r="I81" s="12"/>
      <c r="J81" s="13">
        <f>TRUNC(SUMIF(N78:N80, N77, J78:J80),0)</f>
        <v>0</v>
      </c>
      <c r="K81" s="12"/>
      <c r="L81" s="13">
        <f>F81+H81+J81</f>
        <v>15697</v>
      </c>
      <c r="M81" s="8" t="s">
        <v>52</v>
      </c>
      <c r="N81" s="2" t="s">
        <v>73</v>
      </c>
      <c r="O81" s="2" t="s">
        <v>73</v>
      </c>
      <c r="P81" s="2" t="s">
        <v>52</v>
      </c>
      <c r="Q81" s="2" t="s">
        <v>52</v>
      </c>
      <c r="R81" s="2" t="s">
        <v>52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52</v>
      </c>
      <c r="AW81" s="2" t="s">
        <v>52</v>
      </c>
      <c r="AX81" s="2" t="s">
        <v>52</v>
      </c>
      <c r="AY81" s="2" t="s">
        <v>52</v>
      </c>
    </row>
    <row r="82" spans="1:51" ht="30" customHeight="1" x14ac:dyDescent="0.3">
      <c r="A82" s="9"/>
      <c r="B82" s="9"/>
      <c r="C82" s="9"/>
      <c r="D82" s="9"/>
      <c r="E82" s="12"/>
      <c r="F82" s="13"/>
      <c r="G82" s="12"/>
      <c r="H82" s="13"/>
      <c r="I82" s="12"/>
      <c r="J82" s="13"/>
      <c r="K82" s="12"/>
      <c r="L82" s="13"/>
      <c r="M82" s="9"/>
    </row>
    <row r="83" spans="1:51" ht="30" customHeight="1" x14ac:dyDescent="0.3">
      <c r="A83" s="147" t="s">
        <v>391</v>
      </c>
      <c r="B83" s="147"/>
      <c r="C83" s="147"/>
      <c r="D83" s="147"/>
      <c r="E83" s="148"/>
      <c r="F83" s="149"/>
      <c r="G83" s="148"/>
      <c r="H83" s="149"/>
      <c r="I83" s="148"/>
      <c r="J83" s="149"/>
      <c r="K83" s="148"/>
      <c r="L83" s="149"/>
      <c r="M83" s="147"/>
      <c r="N83" s="1" t="s">
        <v>171</v>
      </c>
    </row>
    <row r="84" spans="1:51" ht="30" customHeight="1" x14ac:dyDescent="0.3">
      <c r="A84" s="8" t="s">
        <v>392</v>
      </c>
      <c r="B84" s="8" t="s">
        <v>251</v>
      </c>
      <c r="C84" s="8" t="s">
        <v>227</v>
      </c>
      <c r="D84" s="9">
        <v>2</v>
      </c>
      <c r="E84" s="12">
        <f>단가대비표!O40</f>
        <v>0</v>
      </c>
      <c r="F84" s="13">
        <f>TRUNC(E84*D84,1)</f>
        <v>0</v>
      </c>
      <c r="G84" s="12">
        <f>단가대비표!P40</f>
        <v>170023</v>
      </c>
      <c r="H84" s="13">
        <f>TRUNC(G84*D84,1)</f>
        <v>340046</v>
      </c>
      <c r="I84" s="12">
        <f>단가대비표!V40</f>
        <v>0</v>
      </c>
      <c r="J84" s="13">
        <f>TRUNC(I84*D84,1)</f>
        <v>0</v>
      </c>
      <c r="K84" s="12">
        <f>TRUNC(E84+G84+I84,1)</f>
        <v>170023</v>
      </c>
      <c r="L84" s="13">
        <f>TRUNC(F84+H84+J84,1)</f>
        <v>340046</v>
      </c>
      <c r="M84" s="8" t="s">
        <v>393</v>
      </c>
      <c r="N84" s="2" t="s">
        <v>171</v>
      </c>
      <c r="O84" s="2" t="s">
        <v>394</v>
      </c>
      <c r="P84" s="2" t="s">
        <v>64</v>
      </c>
      <c r="Q84" s="2" t="s">
        <v>64</v>
      </c>
      <c r="R84" s="2" t="s">
        <v>63</v>
      </c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52</v>
      </c>
      <c r="AW84" s="2" t="s">
        <v>395</v>
      </c>
      <c r="AX84" s="2" t="s">
        <v>52</v>
      </c>
      <c r="AY84" s="2" t="s">
        <v>52</v>
      </c>
    </row>
    <row r="85" spans="1:51" ht="30" customHeight="1" x14ac:dyDescent="0.3">
      <c r="A85" s="8" t="s">
        <v>235</v>
      </c>
      <c r="B85" s="8" t="s">
        <v>52</v>
      </c>
      <c r="C85" s="8" t="s">
        <v>52</v>
      </c>
      <c r="D85" s="9"/>
      <c r="E85" s="12"/>
      <c r="F85" s="13">
        <f>TRUNC(SUMIF(N84:N84, N83, F84:F84),0)</f>
        <v>0</v>
      </c>
      <c r="G85" s="12"/>
      <c r="H85" s="13">
        <f>TRUNC(SUMIF(N84:N84, N83, H84:H84),0)</f>
        <v>340046</v>
      </c>
      <c r="I85" s="12"/>
      <c r="J85" s="13">
        <f>TRUNC(SUMIF(N84:N84, N83, J84:J84),0)</f>
        <v>0</v>
      </c>
      <c r="K85" s="12"/>
      <c r="L85" s="13">
        <f>F85+H85+J85</f>
        <v>340046</v>
      </c>
      <c r="M85" s="8" t="s">
        <v>52</v>
      </c>
      <c r="N85" s="2" t="s">
        <v>73</v>
      </c>
      <c r="O85" s="2" t="s">
        <v>73</v>
      </c>
      <c r="P85" s="2" t="s">
        <v>52</v>
      </c>
      <c r="Q85" s="2" t="s">
        <v>52</v>
      </c>
      <c r="R85" s="2" t="s">
        <v>52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52</v>
      </c>
      <c r="AX85" s="2" t="s">
        <v>52</v>
      </c>
      <c r="AY85" s="2" t="s">
        <v>52</v>
      </c>
    </row>
    <row r="86" spans="1:51" ht="30" customHeight="1" x14ac:dyDescent="0.3">
      <c r="A86" s="9"/>
      <c r="B86" s="9"/>
      <c r="C86" s="9"/>
      <c r="D86" s="9"/>
      <c r="E86" s="12"/>
      <c r="F86" s="13"/>
      <c r="G86" s="12"/>
      <c r="H86" s="13"/>
      <c r="I86" s="12"/>
      <c r="J86" s="13"/>
      <c r="K86" s="12"/>
      <c r="L86" s="13"/>
      <c r="M86" s="9"/>
    </row>
    <row r="87" spans="1:51" ht="30" customHeight="1" x14ac:dyDescent="0.3">
      <c r="A87" s="147" t="s">
        <v>396</v>
      </c>
      <c r="B87" s="147"/>
      <c r="C87" s="147"/>
      <c r="D87" s="147"/>
      <c r="E87" s="148"/>
      <c r="F87" s="149"/>
      <c r="G87" s="148"/>
      <c r="H87" s="149"/>
      <c r="I87" s="148"/>
      <c r="J87" s="149"/>
      <c r="K87" s="148"/>
      <c r="L87" s="149"/>
      <c r="M87" s="147"/>
      <c r="N87" s="1" t="s">
        <v>175</v>
      </c>
    </row>
    <row r="88" spans="1:51" ht="30" customHeight="1" x14ac:dyDescent="0.3">
      <c r="A88" s="8" t="s">
        <v>231</v>
      </c>
      <c r="B88" s="8" t="s">
        <v>226</v>
      </c>
      <c r="C88" s="8" t="s">
        <v>227</v>
      </c>
      <c r="D88" s="9">
        <v>0.2</v>
      </c>
      <c r="E88" s="12">
        <f>단가대비표!O34</f>
        <v>0</v>
      </c>
      <c r="F88" s="13">
        <f>TRUNC(E88*D88,1)</f>
        <v>0</v>
      </c>
      <c r="G88" s="12">
        <f>단가대비표!P34</f>
        <v>125427</v>
      </c>
      <c r="H88" s="13">
        <f>TRUNC(G88*D88,1)</f>
        <v>25085.4</v>
      </c>
      <c r="I88" s="12">
        <f>단가대비표!V34</f>
        <v>0</v>
      </c>
      <c r="J88" s="13">
        <f>TRUNC(I88*D88,1)</f>
        <v>0</v>
      </c>
      <c r="K88" s="12">
        <f>TRUNC(E88+G88+I88,1)</f>
        <v>125427</v>
      </c>
      <c r="L88" s="13">
        <f>TRUNC(F88+H88+J88,1)</f>
        <v>25085.4</v>
      </c>
      <c r="M88" s="8" t="s">
        <v>232</v>
      </c>
      <c r="N88" s="2" t="s">
        <v>175</v>
      </c>
      <c r="O88" s="2" t="s">
        <v>233</v>
      </c>
      <c r="P88" s="2" t="s">
        <v>64</v>
      </c>
      <c r="Q88" s="2" t="s">
        <v>64</v>
      </c>
      <c r="R88" s="2" t="s">
        <v>63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52</v>
      </c>
      <c r="AW88" s="2" t="s">
        <v>397</v>
      </c>
      <c r="AX88" s="2" t="s">
        <v>52</v>
      </c>
      <c r="AY88" s="2" t="s">
        <v>52</v>
      </c>
    </row>
    <row r="89" spans="1:51" ht="30" customHeight="1" x14ac:dyDescent="0.3">
      <c r="A89" s="8" t="s">
        <v>235</v>
      </c>
      <c r="B89" s="8" t="s">
        <v>52</v>
      </c>
      <c r="C89" s="8" t="s">
        <v>52</v>
      </c>
      <c r="D89" s="9"/>
      <c r="E89" s="12"/>
      <c r="F89" s="13">
        <f>TRUNC(SUMIF(N88:N88, N87, F88:F88),0)</f>
        <v>0</v>
      </c>
      <c r="G89" s="12"/>
      <c r="H89" s="13">
        <f>TRUNC(SUMIF(N88:N88, N87, H88:H88),0)</f>
        <v>25085</v>
      </c>
      <c r="I89" s="12"/>
      <c r="J89" s="13">
        <f>TRUNC(SUMIF(N88:N88, N87, J88:J88),0)</f>
        <v>0</v>
      </c>
      <c r="K89" s="12"/>
      <c r="L89" s="13">
        <f>F89+H89+J89</f>
        <v>25085</v>
      </c>
      <c r="M89" s="8" t="s">
        <v>52</v>
      </c>
      <c r="N89" s="2" t="s">
        <v>73</v>
      </c>
      <c r="O89" s="2" t="s">
        <v>73</v>
      </c>
      <c r="P89" s="2" t="s">
        <v>52</v>
      </c>
      <c r="Q89" s="2" t="s">
        <v>52</v>
      </c>
      <c r="R89" s="2" t="s">
        <v>52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52</v>
      </c>
      <c r="AX89" s="2" t="s">
        <v>52</v>
      </c>
      <c r="AY89" s="2" t="s">
        <v>52</v>
      </c>
    </row>
    <row r="90" spans="1:51" ht="30" customHeight="1" x14ac:dyDescent="0.3">
      <c r="A90" s="9"/>
      <c r="B90" s="9"/>
      <c r="C90" s="9"/>
      <c r="D90" s="9"/>
      <c r="E90" s="12"/>
      <c r="F90" s="13"/>
      <c r="G90" s="12"/>
      <c r="H90" s="13"/>
      <c r="I90" s="12"/>
      <c r="J90" s="13"/>
      <c r="K90" s="12"/>
      <c r="L90" s="13"/>
      <c r="M90" s="9"/>
    </row>
    <row r="91" spans="1:51" ht="30" customHeight="1" x14ac:dyDescent="0.3">
      <c r="A91" s="147" t="s">
        <v>398</v>
      </c>
      <c r="B91" s="147"/>
      <c r="C91" s="147"/>
      <c r="D91" s="147"/>
      <c r="E91" s="148"/>
      <c r="F91" s="149"/>
      <c r="G91" s="148"/>
      <c r="H91" s="149"/>
      <c r="I91" s="148"/>
      <c r="J91" s="149"/>
      <c r="K91" s="148"/>
      <c r="L91" s="149"/>
      <c r="M91" s="147"/>
      <c r="N91" s="1" t="s">
        <v>241</v>
      </c>
    </row>
    <row r="92" spans="1:51" ht="30" customHeight="1" x14ac:dyDescent="0.3">
      <c r="A92" s="8" t="s">
        <v>373</v>
      </c>
      <c r="B92" s="8" t="s">
        <v>374</v>
      </c>
      <c r="C92" s="8" t="s">
        <v>68</v>
      </c>
      <c r="D92" s="9">
        <v>1.03</v>
      </c>
      <c r="E92" s="12">
        <f>단가대비표!O7</f>
        <v>8419</v>
      </c>
      <c r="F92" s="13">
        <f>TRUNC(E92*D92,1)</f>
        <v>8671.5</v>
      </c>
      <c r="G92" s="12">
        <f>단가대비표!P7</f>
        <v>0</v>
      </c>
      <c r="H92" s="13">
        <f>TRUNC(G92*D92,1)</f>
        <v>0</v>
      </c>
      <c r="I92" s="12">
        <f>단가대비표!V7</f>
        <v>0</v>
      </c>
      <c r="J92" s="13">
        <f>TRUNC(I92*D92,1)</f>
        <v>0</v>
      </c>
      <c r="K92" s="12">
        <f t="shared" ref="K92:L95" si="11">TRUNC(E92+G92+I92,1)</f>
        <v>8419</v>
      </c>
      <c r="L92" s="13">
        <f t="shared" si="11"/>
        <v>8671.5</v>
      </c>
      <c r="M92" s="8" t="s">
        <v>399</v>
      </c>
      <c r="N92" s="2" t="s">
        <v>52</v>
      </c>
      <c r="O92" s="2" t="s">
        <v>376</v>
      </c>
      <c r="P92" s="2" t="s">
        <v>64</v>
      </c>
      <c r="Q92" s="2" t="s">
        <v>64</v>
      </c>
      <c r="R92" s="2" t="s">
        <v>63</v>
      </c>
      <c r="S92" s="3"/>
      <c r="T92" s="3"/>
      <c r="U92" s="3"/>
      <c r="V92" s="3">
        <v>1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400</v>
      </c>
      <c r="AX92" s="2" t="s">
        <v>52</v>
      </c>
      <c r="AY92" s="2" t="s">
        <v>401</v>
      </c>
    </row>
    <row r="93" spans="1:51" ht="30" customHeight="1" x14ac:dyDescent="0.3">
      <c r="A93" s="8" t="s">
        <v>402</v>
      </c>
      <c r="B93" s="8" t="s">
        <v>403</v>
      </c>
      <c r="C93" s="8" t="s">
        <v>60</v>
      </c>
      <c r="D93" s="9">
        <v>3.7999999999999999E-2</v>
      </c>
      <c r="E93" s="12">
        <f>단가대비표!O10</f>
        <v>376675</v>
      </c>
      <c r="F93" s="13">
        <f>TRUNC(E93*D93,1)</f>
        <v>14313.6</v>
      </c>
      <c r="G93" s="12">
        <f>단가대비표!P10</f>
        <v>0</v>
      </c>
      <c r="H93" s="13">
        <f>TRUNC(G93*D93,1)</f>
        <v>0</v>
      </c>
      <c r="I93" s="12">
        <f>단가대비표!V10</f>
        <v>0</v>
      </c>
      <c r="J93" s="13">
        <f>TRUNC(I93*D93,1)</f>
        <v>0</v>
      </c>
      <c r="K93" s="12">
        <f t="shared" si="11"/>
        <v>376675</v>
      </c>
      <c r="L93" s="13">
        <f t="shared" si="11"/>
        <v>14313.6</v>
      </c>
      <c r="M93" s="8" t="s">
        <v>399</v>
      </c>
      <c r="N93" s="2" t="s">
        <v>52</v>
      </c>
      <c r="O93" s="2" t="s">
        <v>404</v>
      </c>
      <c r="P93" s="2" t="s">
        <v>64</v>
      </c>
      <c r="Q93" s="2" t="s">
        <v>64</v>
      </c>
      <c r="R93" s="2" t="s">
        <v>63</v>
      </c>
      <c r="S93" s="3"/>
      <c r="T93" s="3"/>
      <c r="U93" s="3"/>
      <c r="V93" s="3">
        <v>1</v>
      </c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405</v>
      </c>
      <c r="AX93" s="2" t="s">
        <v>52</v>
      </c>
      <c r="AY93" s="2" t="s">
        <v>401</v>
      </c>
    </row>
    <row r="94" spans="1:51" ht="30" customHeight="1" x14ac:dyDescent="0.3">
      <c r="A94" s="8" t="s">
        <v>406</v>
      </c>
      <c r="B94" s="8" t="s">
        <v>407</v>
      </c>
      <c r="C94" s="8" t="s">
        <v>112</v>
      </c>
      <c r="D94" s="9">
        <v>1</v>
      </c>
      <c r="E94" s="12">
        <f>TRUNC(SUMIF(V92:V95, RIGHTB(O94, 1), F92:F95)*U94, 2)</f>
        <v>8734.33</v>
      </c>
      <c r="F94" s="13">
        <f>TRUNC(E94*D94,1)</f>
        <v>8734.2999999999993</v>
      </c>
      <c r="G94" s="12">
        <v>0</v>
      </c>
      <c r="H94" s="13">
        <f>TRUNC(G94*D94,1)</f>
        <v>0</v>
      </c>
      <c r="I94" s="12">
        <v>0</v>
      </c>
      <c r="J94" s="13">
        <f>TRUNC(I94*D94,1)</f>
        <v>0</v>
      </c>
      <c r="K94" s="12">
        <f t="shared" si="11"/>
        <v>8734.2999999999993</v>
      </c>
      <c r="L94" s="13">
        <f t="shared" si="11"/>
        <v>8734.2999999999993</v>
      </c>
      <c r="M94" s="8" t="s">
        <v>52</v>
      </c>
      <c r="N94" s="2" t="s">
        <v>241</v>
      </c>
      <c r="O94" s="2" t="s">
        <v>257</v>
      </c>
      <c r="P94" s="2" t="s">
        <v>64</v>
      </c>
      <c r="Q94" s="2" t="s">
        <v>64</v>
      </c>
      <c r="R94" s="2" t="s">
        <v>64</v>
      </c>
      <c r="S94" s="3">
        <v>0</v>
      </c>
      <c r="T94" s="3">
        <v>0</v>
      </c>
      <c r="U94" s="3">
        <v>0.38</v>
      </c>
      <c r="V94" s="3"/>
      <c r="W94" s="3">
        <v>2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408</v>
      </c>
      <c r="AX94" s="2" t="s">
        <v>52</v>
      </c>
      <c r="AY94" s="2" t="s">
        <v>52</v>
      </c>
    </row>
    <row r="95" spans="1:51" ht="30" customHeight="1" x14ac:dyDescent="0.3">
      <c r="A95" s="8" t="s">
        <v>409</v>
      </c>
      <c r="B95" s="8" t="s">
        <v>410</v>
      </c>
      <c r="C95" s="8" t="s">
        <v>112</v>
      </c>
      <c r="D95" s="9">
        <v>1</v>
      </c>
      <c r="E95" s="12">
        <f>TRUNC(SUMIF(W92:W95, RIGHTB(O95, 1), F92:F95)*U95, 2)</f>
        <v>786.08</v>
      </c>
      <c r="F95" s="13">
        <f>TRUNC(E95*D95,1)</f>
        <v>786</v>
      </c>
      <c r="G95" s="12">
        <v>0</v>
      </c>
      <c r="H95" s="13">
        <f>TRUNC(G95*D95,1)</f>
        <v>0</v>
      </c>
      <c r="I95" s="12">
        <v>0</v>
      </c>
      <c r="J95" s="13">
        <f>TRUNC(I95*D95,1)</f>
        <v>0</v>
      </c>
      <c r="K95" s="12">
        <f t="shared" si="11"/>
        <v>786</v>
      </c>
      <c r="L95" s="13">
        <f t="shared" si="11"/>
        <v>786</v>
      </c>
      <c r="M95" s="8" t="s">
        <v>52</v>
      </c>
      <c r="N95" s="2" t="s">
        <v>241</v>
      </c>
      <c r="O95" s="2" t="s">
        <v>411</v>
      </c>
      <c r="P95" s="2" t="s">
        <v>64</v>
      </c>
      <c r="Q95" s="2" t="s">
        <v>64</v>
      </c>
      <c r="R95" s="2" t="s">
        <v>64</v>
      </c>
      <c r="S95" s="3">
        <v>0</v>
      </c>
      <c r="T95" s="3">
        <v>0</v>
      </c>
      <c r="U95" s="3">
        <v>0.09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412</v>
      </c>
      <c r="AX95" s="2" t="s">
        <v>52</v>
      </c>
      <c r="AY95" s="2" t="s">
        <v>52</v>
      </c>
    </row>
    <row r="96" spans="1:51" ht="30" customHeight="1" x14ac:dyDescent="0.3">
      <c r="A96" s="8" t="s">
        <v>235</v>
      </c>
      <c r="B96" s="8" t="s">
        <v>52</v>
      </c>
      <c r="C96" s="8" t="s">
        <v>52</v>
      </c>
      <c r="D96" s="9"/>
      <c r="E96" s="12"/>
      <c r="F96" s="13">
        <f>TRUNC(SUMIF(N92:N95, N91, F92:F95),0)</f>
        <v>9520</v>
      </c>
      <c r="G96" s="12"/>
      <c r="H96" s="13">
        <f>TRUNC(SUMIF(N92:N95, N91, H92:H95),0)</f>
        <v>0</v>
      </c>
      <c r="I96" s="12"/>
      <c r="J96" s="13">
        <f>TRUNC(SUMIF(N92:N95, N91, J92:J95),0)</f>
        <v>0</v>
      </c>
      <c r="K96" s="12"/>
      <c r="L96" s="13">
        <f>F96+H96+J96</f>
        <v>9520</v>
      </c>
      <c r="M96" s="8" t="s">
        <v>52</v>
      </c>
      <c r="N96" s="2" t="s">
        <v>73</v>
      </c>
      <c r="O96" s="2" t="s">
        <v>73</v>
      </c>
      <c r="P96" s="2" t="s">
        <v>52</v>
      </c>
      <c r="Q96" s="2" t="s">
        <v>52</v>
      </c>
      <c r="R96" s="2" t="s">
        <v>52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52</v>
      </c>
      <c r="AX96" s="2" t="s">
        <v>52</v>
      </c>
      <c r="AY96" s="2" t="s">
        <v>52</v>
      </c>
    </row>
    <row r="97" spans="1:51" ht="30" customHeight="1" x14ac:dyDescent="0.3">
      <c r="A97" s="9"/>
      <c r="B97" s="9"/>
      <c r="C97" s="9"/>
      <c r="D97" s="9"/>
      <c r="E97" s="12"/>
      <c r="F97" s="13"/>
      <c r="G97" s="12"/>
      <c r="H97" s="13"/>
      <c r="I97" s="12"/>
      <c r="J97" s="13"/>
      <c r="K97" s="12"/>
      <c r="L97" s="13"/>
      <c r="M97" s="9"/>
    </row>
    <row r="98" spans="1:51" ht="30" customHeight="1" x14ac:dyDescent="0.3">
      <c r="A98" s="147" t="s">
        <v>413</v>
      </c>
      <c r="B98" s="147"/>
      <c r="C98" s="147"/>
      <c r="D98" s="147"/>
      <c r="E98" s="148"/>
      <c r="F98" s="149"/>
      <c r="G98" s="148"/>
      <c r="H98" s="149"/>
      <c r="I98" s="148"/>
      <c r="J98" s="149"/>
      <c r="K98" s="148"/>
      <c r="L98" s="149"/>
      <c r="M98" s="147"/>
      <c r="N98" s="1" t="s">
        <v>246</v>
      </c>
    </row>
    <row r="99" spans="1:51" ht="30" customHeight="1" x14ac:dyDescent="0.3">
      <c r="A99" s="8" t="s">
        <v>414</v>
      </c>
      <c r="B99" s="8" t="s">
        <v>226</v>
      </c>
      <c r="C99" s="8" t="s">
        <v>227</v>
      </c>
      <c r="D99" s="9">
        <v>0.11</v>
      </c>
      <c r="E99" s="12">
        <f>단가대비표!O37</f>
        <v>0</v>
      </c>
      <c r="F99" s="13">
        <f>TRUNC(E99*D99,1)</f>
        <v>0</v>
      </c>
      <c r="G99" s="12">
        <f>단가대비표!P37</f>
        <v>201951</v>
      </c>
      <c r="H99" s="13">
        <f>TRUNC(G99*D99,1)</f>
        <v>22214.6</v>
      </c>
      <c r="I99" s="12">
        <f>단가대비표!V37</f>
        <v>0</v>
      </c>
      <c r="J99" s="13">
        <f>TRUNC(I99*D99,1)</f>
        <v>0</v>
      </c>
      <c r="K99" s="12">
        <f t="shared" ref="K99:L101" si="12">TRUNC(E99+G99+I99,1)</f>
        <v>201951</v>
      </c>
      <c r="L99" s="13">
        <f t="shared" si="12"/>
        <v>22214.6</v>
      </c>
      <c r="M99" s="8" t="s">
        <v>415</v>
      </c>
      <c r="N99" s="2" t="s">
        <v>246</v>
      </c>
      <c r="O99" s="2" t="s">
        <v>416</v>
      </c>
      <c r="P99" s="2" t="s">
        <v>64</v>
      </c>
      <c r="Q99" s="2" t="s">
        <v>64</v>
      </c>
      <c r="R99" s="2" t="s">
        <v>63</v>
      </c>
      <c r="S99" s="3"/>
      <c r="T99" s="3"/>
      <c r="U99" s="3"/>
      <c r="V99" s="3">
        <v>1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417</v>
      </c>
      <c r="AX99" s="2" t="s">
        <v>52</v>
      </c>
      <c r="AY99" s="2" t="s">
        <v>52</v>
      </c>
    </row>
    <row r="100" spans="1:51" ht="30" customHeight="1" x14ac:dyDescent="0.3">
      <c r="A100" s="8" t="s">
        <v>231</v>
      </c>
      <c r="B100" s="8" t="s">
        <v>226</v>
      </c>
      <c r="C100" s="8" t="s">
        <v>227</v>
      </c>
      <c r="D100" s="9">
        <v>0.03</v>
      </c>
      <c r="E100" s="12">
        <f>단가대비표!O34</f>
        <v>0</v>
      </c>
      <c r="F100" s="13">
        <f>TRUNC(E100*D100,1)</f>
        <v>0</v>
      </c>
      <c r="G100" s="12">
        <f>단가대비표!P34</f>
        <v>125427</v>
      </c>
      <c r="H100" s="13">
        <f>TRUNC(G100*D100,1)</f>
        <v>3762.8</v>
      </c>
      <c r="I100" s="12">
        <f>단가대비표!V34</f>
        <v>0</v>
      </c>
      <c r="J100" s="13">
        <f>TRUNC(I100*D100,1)</f>
        <v>0</v>
      </c>
      <c r="K100" s="12">
        <f t="shared" si="12"/>
        <v>125427</v>
      </c>
      <c r="L100" s="13">
        <f t="shared" si="12"/>
        <v>3762.8</v>
      </c>
      <c r="M100" s="8" t="s">
        <v>232</v>
      </c>
      <c r="N100" s="2" t="s">
        <v>246</v>
      </c>
      <c r="O100" s="2" t="s">
        <v>233</v>
      </c>
      <c r="P100" s="2" t="s">
        <v>64</v>
      </c>
      <c r="Q100" s="2" t="s">
        <v>64</v>
      </c>
      <c r="R100" s="2" t="s">
        <v>63</v>
      </c>
      <c r="S100" s="3"/>
      <c r="T100" s="3"/>
      <c r="U100" s="3"/>
      <c r="V100" s="3">
        <v>1</v>
      </c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52</v>
      </c>
      <c r="AW100" s="2" t="s">
        <v>418</v>
      </c>
      <c r="AX100" s="2" t="s">
        <v>52</v>
      </c>
      <c r="AY100" s="2" t="s">
        <v>52</v>
      </c>
    </row>
    <row r="101" spans="1:51" ht="30" customHeight="1" x14ac:dyDescent="0.3">
      <c r="A101" s="8" t="s">
        <v>255</v>
      </c>
      <c r="B101" s="8" t="s">
        <v>419</v>
      </c>
      <c r="C101" s="8" t="s">
        <v>112</v>
      </c>
      <c r="D101" s="9">
        <v>1</v>
      </c>
      <c r="E101" s="12">
        <v>0</v>
      </c>
      <c r="F101" s="13">
        <f>TRUNC(E101*D101,1)</f>
        <v>0</v>
      </c>
      <c r="G101" s="12">
        <v>0</v>
      </c>
      <c r="H101" s="13">
        <f>TRUNC(G101*D101,1)</f>
        <v>0</v>
      </c>
      <c r="I101" s="12">
        <f>TRUNC(SUMIF(V99:V101, RIGHTB(O101, 1), H99:H101)*U101, 2)</f>
        <v>259.77</v>
      </c>
      <c r="J101" s="13">
        <f>TRUNC(I101*D101,1)</f>
        <v>259.7</v>
      </c>
      <c r="K101" s="12">
        <f t="shared" si="12"/>
        <v>259.7</v>
      </c>
      <c r="L101" s="13">
        <f t="shared" si="12"/>
        <v>259.7</v>
      </c>
      <c r="M101" s="8" t="s">
        <v>52</v>
      </c>
      <c r="N101" s="2" t="s">
        <v>246</v>
      </c>
      <c r="O101" s="2" t="s">
        <v>257</v>
      </c>
      <c r="P101" s="2" t="s">
        <v>64</v>
      </c>
      <c r="Q101" s="2" t="s">
        <v>64</v>
      </c>
      <c r="R101" s="2" t="s">
        <v>64</v>
      </c>
      <c r="S101" s="3">
        <v>1</v>
      </c>
      <c r="T101" s="3">
        <v>2</v>
      </c>
      <c r="U101" s="3">
        <v>0.01</v>
      </c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52</v>
      </c>
      <c r="AW101" s="2" t="s">
        <v>420</v>
      </c>
      <c r="AX101" s="2" t="s">
        <v>52</v>
      </c>
      <c r="AY101" s="2" t="s">
        <v>52</v>
      </c>
    </row>
    <row r="102" spans="1:51" ht="30" customHeight="1" x14ac:dyDescent="0.3">
      <c r="A102" s="8" t="s">
        <v>235</v>
      </c>
      <c r="B102" s="8" t="s">
        <v>52</v>
      </c>
      <c r="C102" s="8" t="s">
        <v>52</v>
      </c>
      <c r="D102" s="9"/>
      <c r="E102" s="12"/>
      <c r="F102" s="13">
        <f>TRUNC(SUMIF(N99:N101, N98, F99:F101),0)</f>
        <v>0</v>
      </c>
      <c r="G102" s="12"/>
      <c r="H102" s="13">
        <f>TRUNC(SUMIF(N99:N101, N98, H99:H101),0)</f>
        <v>25977</v>
      </c>
      <c r="I102" s="12"/>
      <c r="J102" s="13">
        <f>TRUNC(SUMIF(N99:N101, N98, J99:J101),0)</f>
        <v>259</v>
      </c>
      <c r="K102" s="12"/>
      <c r="L102" s="13">
        <f>F102+H102+J102</f>
        <v>26236</v>
      </c>
      <c r="M102" s="8" t="s">
        <v>52</v>
      </c>
      <c r="N102" s="2" t="s">
        <v>73</v>
      </c>
      <c r="O102" s="2" t="s">
        <v>73</v>
      </c>
      <c r="P102" s="2" t="s">
        <v>52</v>
      </c>
      <c r="Q102" s="2" t="s">
        <v>52</v>
      </c>
      <c r="R102" s="2" t="s">
        <v>52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52</v>
      </c>
      <c r="AX102" s="2" t="s">
        <v>52</v>
      </c>
      <c r="AY102" s="2" t="s">
        <v>52</v>
      </c>
    </row>
    <row r="103" spans="1:51" ht="30" customHeight="1" x14ac:dyDescent="0.3">
      <c r="A103" s="9"/>
      <c r="B103" s="9"/>
      <c r="C103" s="9"/>
      <c r="D103" s="9"/>
      <c r="E103" s="12"/>
      <c r="F103" s="13"/>
      <c r="G103" s="12"/>
      <c r="H103" s="13"/>
      <c r="I103" s="12"/>
      <c r="J103" s="13"/>
      <c r="K103" s="12"/>
      <c r="L103" s="13"/>
      <c r="M103" s="9"/>
    </row>
    <row r="104" spans="1:51" ht="30" customHeight="1" x14ac:dyDescent="0.3">
      <c r="A104" s="147" t="s">
        <v>421</v>
      </c>
      <c r="B104" s="147"/>
      <c r="C104" s="147"/>
      <c r="D104" s="147"/>
      <c r="E104" s="148"/>
      <c r="F104" s="149"/>
      <c r="G104" s="148"/>
      <c r="H104" s="149"/>
      <c r="I104" s="148"/>
      <c r="J104" s="149"/>
      <c r="K104" s="148"/>
      <c r="L104" s="149"/>
      <c r="M104" s="147"/>
      <c r="N104" s="1" t="s">
        <v>319</v>
      </c>
    </row>
    <row r="105" spans="1:51" ht="30" customHeight="1" x14ac:dyDescent="0.3">
      <c r="A105" s="8" t="s">
        <v>422</v>
      </c>
      <c r="B105" s="8" t="s">
        <v>251</v>
      </c>
      <c r="C105" s="8" t="s">
        <v>227</v>
      </c>
      <c r="D105" s="9">
        <v>0.41</v>
      </c>
      <c r="E105" s="12">
        <f>단가대비표!O36</f>
        <v>0</v>
      </c>
      <c r="F105" s="13">
        <f>TRUNC(E105*D105,1)</f>
        <v>0</v>
      </c>
      <c r="G105" s="12">
        <f>단가대비표!P36</f>
        <v>224359</v>
      </c>
      <c r="H105" s="13">
        <f>TRUNC(G105*D105,1)</f>
        <v>91987.1</v>
      </c>
      <c r="I105" s="12">
        <f>단가대비표!V36</f>
        <v>0</v>
      </c>
      <c r="J105" s="13">
        <f>TRUNC(I105*D105,1)</f>
        <v>0</v>
      </c>
      <c r="K105" s="12">
        <f>TRUNC(E105+G105+I105,1)</f>
        <v>224359</v>
      </c>
      <c r="L105" s="13">
        <f>TRUNC(F105+H105+J105,1)</f>
        <v>91987.1</v>
      </c>
      <c r="M105" s="8" t="s">
        <v>423</v>
      </c>
      <c r="N105" s="2" t="s">
        <v>319</v>
      </c>
      <c r="O105" s="2" t="s">
        <v>424</v>
      </c>
      <c r="P105" s="2" t="s">
        <v>64</v>
      </c>
      <c r="Q105" s="2" t="s">
        <v>64</v>
      </c>
      <c r="R105" s="2" t="s">
        <v>63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425</v>
      </c>
      <c r="AX105" s="2" t="s">
        <v>52</v>
      </c>
      <c r="AY105" s="2" t="s">
        <v>52</v>
      </c>
    </row>
    <row r="106" spans="1:51" ht="30" customHeight="1" x14ac:dyDescent="0.3">
      <c r="A106" s="8" t="s">
        <v>231</v>
      </c>
      <c r="B106" s="8" t="s">
        <v>226</v>
      </c>
      <c r="C106" s="8" t="s">
        <v>227</v>
      </c>
      <c r="D106" s="9">
        <v>0.24</v>
      </c>
      <c r="E106" s="12">
        <f>단가대비표!O34</f>
        <v>0</v>
      </c>
      <c r="F106" s="13">
        <f>TRUNC(E106*D106,1)</f>
        <v>0</v>
      </c>
      <c r="G106" s="12">
        <f>단가대비표!P34</f>
        <v>125427</v>
      </c>
      <c r="H106" s="13">
        <f>TRUNC(G106*D106,1)</f>
        <v>30102.400000000001</v>
      </c>
      <c r="I106" s="12">
        <f>단가대비표!V34</f>
        <v>0</v>
      </c>
      <c r="J106" s="13">
        <f>TRUNC(I106*D106,1)</f>
        <v>0</v>
      </c>
      <c r="K106" s="12">
        <f>TRUNC(E106+G106+I106,1)</f>
        <v>125427</v>
      </c>
      <c r="L106" s="13">
        <f>TRUNC(F106+H106+J106,1)</f>
        <v>30102.400000000001</v>
      </c>
      <c r="M106" s="8" t="s">
        <v>232</v>
      </c>
      <c r="N106" s="2" t="s">
        <v>319</v>
      </c>
      <c r="O106" s="2" t="s">
        <v>233</v>
      </c>
      <c r="P106" s="2" t="s">
        <v>64</v>
      </c>
      <c r="Q106" s="2" t="s">
        <v>64</v>
      </c>
      <c r="R106" s="2" t="s">
        <v>63</v>
      </c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52</v>
      </c>
      <c r="AW106" s="2" t="s">
        <v>426</v>
      </c>
      <c r="AX106" s="2" t="s">
        <v>52</v>
      </c>
      <c r="AY106" s="2" t="s">
        <v>52</v>
      </c>
    </row>
    <row r="107" spans="1:51" ht="30" customHeight="1" x14ac:dyDescent="0.3">
      <c r="A107" s="8" t="s">
        <v>235</v>
      </c>
      <c r="B107" s="8" t="s">
        <v>52</v>
      </c>
      <c r="C107" s="8" t="s">
        <v>52</v>
      </c>
      <c r="D107" s="9"/>
      <c r="E107" s="12"/>
      <c r="F107" s="13">
        <f>TRUNC(SUMIF(N105:N106, N104, F105:F106),0)</f>
        <v>0</v>
      </c>
      <c r="G107" s="12"/>
      <c r="H107" s="13">
        <f>TRUNC(SUMIF(N105:N106, N104, H105:H106),0)</f>
        <v>122089</v>
      </c>
      <c r="I107" s="12"/>
      <c r="J107" s="13">
        <f>TRUNC(SUMIF(N105:N106, N104, J105:J106),0)</f>
        <v>0</v>
      </c>
      <c r="K107" s="12"/>
      <c r="L107" s="13">
        <f>F107+H107+J107</f>
        <v>122089</v>
      </c>
      <c r="M107" s="8" t="s">
        <v>52</v>
      </c>
      <c r="N107" s="2" t="s">
        <v>73</v>
      </c>
      <c r="O107" s="2" t="s">
        <v>73</v>
      </c>
      <c r="P107" s="2" t="s">
        <v>52</v>
      </c>
      <c r="Q107" s="2" t="s">
        <v>52</v>
      </c>
      <c r="R107" s="2" t="s">
        <v>52</v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2" t="s">
        <v>52</v>
      </c>
      <c r="AW107" s="2" t="s">
        <v>52</v>
      </c>
      <c r="AX107" s="2" t="s">
        <v>52</v>
      </c>
      <c r="AY107" s="2" t="s">
        <v>52</v>
      </c>
    </row>
    <row r="108" spans="1:51" ht="30" customHeight="1" x14ac:dyDescent="0.3">
      <c r="A108" s="9"/>
      <c r="B108" s="9"/>
      <c r="C108" s="9"/>
      <c r="D108" s="9"/>
      <c r="E108" s="12"/>
      <c r="F108" s="13"/>
      <c r="G108" s="12"/>
      <c r="H108" s="13"/>
      <c r="I108" s="12"/>
      <c r="J108" s="13"/>
      <c r="K108" s="12"/>
      <c r="L108" s="13"/>
      <c r="M108" s="9"/>
    </row>
    <row r="109" spans="1:51" ht="30" customHeight="1" x14ac:dyDescent="0.3">
      <c r="A109" s="147" t="s">
        <v>427</v>
      </c>
      <c r="B109" s="147"/>
      <c r="C109" s="147"/>
      <c r="D109" s="147"/>
      <c r="E109" s="148"/>
      <c r="F109" s="149"/>
      <c r="G109" s="148"/>
      <c r="H109" s="149"/>
      <c r="I109" s="148"/>
      <c r="J109" s="149"/>
      <c r="K109" s="148"/>
      <c r="L109" s="149"/>
      <c r="M109" s="147"/>
      <c r="N109" s="1" t="s">
        <v>328</v>
      </c>
    </row>
    <row r="110" spans="1:51" ht="30" customHeight="1" x14ac:dyDescent="0.3">
      <c r="A110" s="8" t="s">
        <v>231</v>
      </c>
      <c r="B110" s="8" t="s">
        <v>226</v>
      </c>
      <c r="C110" s="8" t="s">
        <v>227</v>
      </c>
      <c r="D110" s="9">
        <v>0.66</v>
      </c>
      <c r="E110" s="12">
        <f>단가대비표!O34</f>
        <v>0</v>
      </c>
      <c r="F110" s="13">
        <f>TRUNC(E110*D110,1)</f>
        <v>0</v>
      </c>
      <c r="G110" s="12">
        <f>단가대비표!P34</f>
        <v>125427</v>
      </c>
      <c r="H110" s="13">
        <f>TRUNC(G110*D110,1)</f>
        <v>82781.8</v>
      </c>
      <c r="I110" s="12">
        <f>단가대비표!V34</f>
        <v>0</v>
      </c>
      <c r="J110" s="13">
        <f>TRUNC(I110*D110,1)</f>
        <v>0</v>
      </c>
      <c r="K110" s="12">
        <f>TRUNC(E110+G110+I110,1)</f>
        <v>125427</v>
      </c>
      <c r="L110" s="13">
        <f>TRUNC(F110+H110+J110,1)</f>
        <v>82781.8</v>
      </c>
      <c r="M110" s="8" t="s">
        <v>232</v>
      </c>
      <c r="N110" s="2" t="s">
        <v>328</v>
      </c>
      <c r="O110" s="2" t="s">
        <v>233</v>
      </c>
      <c r="P110" s="2" t="s">
        <v>64</v>
      </c>
      <c r="Q110" s="2" t="s">
        <v>64</v>
      </c>
      <c r="R110" s="2" t="s">
        <v>63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428</v>
      </c>
      <c r="AX110" s="2" t="s">
        <v>52</v>
      </c>
      <c r="AY110" s="2" t="s">
        <v>52</v>
      </c>
    </row>
    <row r="111" spans="1:51" ht="30" customHeight="1" x14ac:dyDescent="0.3">
      <c r="A111" s="8" t="s">
        <v>235</v>
      </c>
      <c r="B111" s="8" t="s">
        <v>52</v>
      </c>
      <c r="C111" s="8" t="s">
        <v>52</v>
      </c>
      <c r="D111" s="9"/>
      <c r="E111" s="12"/>
      <c r="F111" s="13">
        <f>TRUNC(SUMIF(N110:N110, N109, F110:F110),0)</f>
        <v>0</v>
      </c>
      <c r="G111" s="12"/>
      <c r="H111" s="13">
        <f>TRUNC(SUMIF(N110:N110, N109, H110:H110),0)</f>
        <v>82781</v>
      </c>
      <c r="I111" s="12"/>
      <c r="J111" s="13">
        <f>TRUNC(SUMIF(N110:N110, N109, J110:J110),0)</f>
        <v>0</v>
      </c>
      <c r="K111" s="12"/>
      <c r="L111" s="13">
        <f>F111+H111+J111</f>
        <v>82781</v>
      </c>
      <c r="M111" s="8" t="s">
        <v>52</v>
      </c>
      <c r="N111" s="2" t="s">
        <v>73</v>
      </c>
      <c r="O111" s="2" t="s">
        <v>73</v>
      </c>
      <c r="P111" s="2" t="s">
        <v>52</v>
      </c>
      <c r="Q111" s="2" t="s">
        <v>52</v>
      </c>
      <c r="R111" s="2" t="s">
        <v>52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52</v>
      </c>
      <c r="AX111" s="2" t="s">
        <v>52</v>
      </c>
      <c r="AY111" s="2" t="s">
        <v>52</v>
      </c>
    </row>
    <row r="112" spans="1:51" ht="30" customHeight="1" x14ac:dyDescent="0.3">
      <c r="A112" s="9"/>
      <c r="B112" s="9"/>
      <c r="C112" s="9"/>
      <c r="D112" s="9"/>
      <c r="E112" s="12"/>
      <c r="F112" s="13"/>
      <c r="G112" s="12"/>
      <c r="H112" s="13"/>
      <c r="I112" s="12"/>
      <c r="J112" s="13"/>
      <c r="K112" s="12"/>
      <c r="L112" s="13"/>
      <c r="M112" s="9"/>
    </row>
    <row r="113" spans="1:51" ht="30" customHeight="1" x14ac:dyDescent="0.3">
      <c r="A113" s="147" t="s">
        <v>429</v>
      </c>
      <c r="B113" s="147"/>
      <c r="C113" s="147"/>
      <c r="D113" s="147"/>
      <c r="E113" s="148"/>
      <c r="F113" s="149"/>
      <c r="G113" s="148"/>
      <c r="H113" s="149"/>
      <c r="I113" s="148"/>
      <c r="J113" s="149"/>
      <c r="K113" s="148"/>
      <c r="L113" s="149"/>
      <c r="M113" s="147"/>
      <c r="N113" s="1" t="s">
        <v>336</v>
      </c>
    </row>
    <row r="114" spans="1:51" ht="30" customHeight="1" x14ac:dyDescent="0.3">
      <c r="A114" s="8" t="s">
        <v>431</v>
      </c>
      <c r="B114" s="8" t="s">
        <v>251</v>
      </c>
      <c r="C114" s="8" t="s">
        <v>227</v>
      </c>
      <c r="D114" s="9">
        <v>3.5000000000000003E-2</v>
      </c>
      <c r="E114" s="12">
        <f>단가대비표!O42</f>
        <v>0</v>
      </c>
      <c r="F114" s="13">
        <f>TRUNC(E114*D114,1)</f>
        <v>0</v>
      </c>
      <c r="G114" s="12">
        <f>단가대비표!P42</f>
        <v>209611</v>
      </c>
      <c r="H114" s="13">
        <f>TRUNC(G114*D114,1)</f>
        <v>7336.3</v>
      </c>
      <c r="I114" s="12">
        <f>단가대비표!V42</f>
        <v>0</v>
      </c>
      <c r="J114" s="13">
        <f>TRUNC(I114*D114,1)</f>
        <v>0</v>
      </c>
      <c r="K114" s="12">
        <f>TRUNC(E114+G114+I114,1)</f>
        <v>209611</v>
      </c>
      <c r="L114" s="13">
        <f>TRUNC(F114+H114+J114,1)</f>
        <v>7336.3</v>
      </c>
      <c r="M114" s="8" t="s">
        <v>432</v>
      </c>
      <c r="N114" s="2" t="s">
        <v>336</v>
      </c>
      <c r="O114" s="2" t="s">
        <v>433</v>
      </c>
      <c r="P114" s="2" t="s">
        <v>64</v>
      </c>
      <c r="Q114" s="2" t="s">
        <v>64</v>
      </c>
      <c r="R114" s="2" t="s">
        <v>63</v>
      </c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434</v>
      </c>
      <c r="AX114" s="2" t="s">
        <v>52</v>
      </c>
      <c r="AY114" s="2" t="s">
        <v>52</v>
      </c>
    </row>
    <row r="115" spans="1:51" ht="30" customHeight="1" x14ac:dyDescent="0.3">
      <c r="A115" s="8" t="s">
        <v>231</v>
      </c>
      <c r="B115" s="8" t="s">
        <v>226</v>
      </c>
      <c r="C115" s="8" t="s">
        <v>227</v>
      </c>
      <c r="D115" s="9">
        <v>1.7999999999999999E-2</v>
      </c>
      <c r="E115" s="12">
        <f>단가대비표!O34</f>
        <v>0</v>
      </c>
      <c r="F115" s="13">
        <f>TRUNC(E115*D115,1)</f>
        <v>0</v>
      </c>
      <c r="G115" s="12">
        <f>단가대비표!P34</f>
        <v>125427</v>
      </c>
      <c r="H115" s="13">
        <f>TRUNC(G115*D115,1)</f>
        <v>2257.6</v>
      </c>
      <c r="I115" s="12">
        <f>단가대비표!V34</f>
        <v>0</v>
      </c>
      <c r="J115" s="13">
        <f>TRUNC(I115*D115,1)</f>
        <v>0</v>
      </c>
      <c r="K115" s="12">
        <f>TRUNC(E115+G115+I115,1)</f>
        <v>125427</v>
      </c>
      <c r="L115" s="13">
        <f>TRUNC(F115+H115+J115,1)</f>
        <v>2257.6</v>
      </c>
      <c r="M115" s="8" t="s">
        <v>232</v>
      </c>
      <c r="N115" s="2" t="s">
        <v>336</v>
      </c>
      <c r="O115" s="2" t="s">
        <v>233</v>
      </c>
      <c r="P115" s="2" t="s">
        <v>64</v>
      </c>
      <c r="Q115" s="2" t="s">
        <v>64</v>
      </c>
      <c r="R115" s="2" t="s">
        <v>63</v>
      </c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435</v>
      </c>
      <c r="AX115" s="2" t="s">
        <v>52</v>
      </c>
      <c r="AY115" s="2" t="s">
        <v>52</v>
      </c>
    </row>
    <row r="116" spans="1:51" ht="30" customHeight="1" x14ac:dyDescent="0.3">
      <c r="A116" s="8" t="s">
        <v>235</v>
      </c>
      <c r="B116" s="8" t="s">
        <v>52</v>
      </c>
      <c r="C116" s="8" t="s">
        <v>52</v>
      </c>
      <c r="D116" s="9"/>
      <c r="E116" s="12"/>
      <c r="F116" s="13">
        <f>TRUNC(SUMIF(N114:N115, N113, F114:F115),0)</f>
        <v>0</v>
      </c>
      <c r="G116" s="12"/>
      <c r="H116" s="13">
        <f>TRUNC(SUMIF(N114:N115, N113, H114:H115),0)</f>
        <v>9593</v>
      </c>
      <c r="I116" s="12"/>
      <c r="J116" s="13">
        <f>TRUNC(SUMIF(N114:N115, N113, J114:J115),0)</f>
        <v>0</v>
      </c>
      <c r="K116" s="12"/>
      <c r="L116" s="13">
        <f>F116+H116+J116</f>
        <v>9593</v>
      </c>
      <c r="M116" s="8" t="s">
        <v>52</v>
      </c>
      <c r="N116" s="2" t="s">
        <v>73</v>
      </c>
      <c r="O116" s="2" t="s">
        <v>73</v>
      </c>
      <c r="P116" s="2" t="s">
        <v>52</v>
      </c>
      <c r="Q116" s="2" t="s">
        <v>52</v>
      </c>
      <c r="R116" s="2" t="s">
        <v>52</v>
      </c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52</v>
      </c>
      <c r="AX116" s="2" t="s">
        <v>52</v>
      </c>
      <c r="AY116" s="2" t="s">
        <v>52</v>
      </c>
    </row>
    <row r="117" spans="1:51" ht="30" customHeight="1" x14ac:dyDescent="0.3">
      <c r="A117" s="9"/>
      <c r="B117" s="9"/>
      <c r="C117" s="9"/>
      <c r="D117" s="9"/>
      <c r="E117" s="12"/>
      <c r="F117" s="13"/>
      <c r="G117" s="12"/>
      <c r="H117" s="13"/>
      <c r="I117" s="12"/>
      <c r="J117" s="13"/>
      <c r="K117" s="12"/>
      <c r="L117" s="13"/>
      <c r="M117" s="9"/>
    </row>
    <row r="118" spans="1:51" ht="30" customHeight="1" x14ac:dyDescent="0.3">
      <c r="A118" s="147" t="s">
        <v>436</v>
      </c>
      <c r="B118" s="147"/>
      <c r="C118" s="147"/>
      <c r="D118" s="147"/>
      <c r="E118" s="148"/>
      <c r="F118" s="149"/>
      <c r="G118" s="148"/>
      <c r="H118" s="149"/>
      <c r="I118" s="148"/>
      <c r="J118" s="149"/>
      <c r="K118" s="148"/>
      <c r="L118" s="149"/>
      <c r="M118" s="147"/>
      <c r="N118" s="1" t="s">
        <v>342</v>
      </c>
    </row>
    <row r="119" spans="1:51" ht="30" customHeight="1" x14ac:dyDescent="0.3">
      <c r="A119" s="8" t="s">
        <v>438</v>
      </c>
      <c r="B119" s="8" t="s">
        <v>439</v>
      </c>
      <c r="C119" s="8" t="s">
        <v>213</v>
      </c>
      <c r="D119" s="9">
        <v>0.05</v>
      </c>
      <c r="E119" s="12">
        <f>단가대비표!O25</f>
        <v>1993.5</v>
      </c>
      <c r="F119" s="13">
        <f>TRUNC(E119*D119,1)</f>
        <v>99.6</v>
      </c>
      <c r="G119" s="12">
        <f>단가대비표!P25</f>
        <v>0</v>
      </c>
      <c r="H119" s="13">
        <f>TRUNC(G119*D119,1)</f>
        <v>0</v>
      </c>
      <c r="I119" s="12">
        <f>단가대비표!V25</f>
        <v>0</v>
      </c>
      <c r="J119" s="13">
        <f>TRUNC(I119*D119,1)</f>
        <v>0</v>
      </c>
      <c r="K119" s="12">
        <f t="shared" ref="K119:L122" si="13">TRUNC(E119+G119+I119,1)</f>
        <v>1993.5</v>
      </c>
      <c r="L119" s="13">
        <f t="shared" si="13"/>
        <v>99.6</v>
      </c>
      <c r="M119" s="8" t="s">
        <v>440</v>
      </c>
      <c r="N119" s="2" t="s">
        <v>342</v>
      </c>
      <c r="O119" s="2" t="s">
        <v>441</v>
      </c>
      <c r="P119" s="2" t="s">
        <v>64</v>
      </c>
      <c r="Q119" s="2" t="s">
        <v>64</v>
      </c>
      <c r="R119" s="2" t="s">
        <v>63</v>
      </c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52</v>
      </c>
      <c r="AW119" s="2" t="s">
        <v>442</v>
      </c>
      <c r="AX119" s="2" t="s">
        <v>52</v>
      </c>
      <c r="AY119" s="2" t="s">
        <v>52</v>
      </c>
    </row>
    <row r="120" spans="1:51" ht="30" customHeight="1" x14ac:dyDescent="0.3">
      <c r="A120" s="8" t="s">
        <v>443</v>
      </c>
      <c r="B120" s="8" t="s">
        <v>444</v>
      </c>
      <c r="C120" s="8" t="s">
        <v>312</v>
      </c>
      <c r="D120" s="9">
        <v>0.1</v>
      </c>
      <c r="E120" s="12">
        <f>단가대비표!O24</f>
        <v>200</v>
      </c>
      <c r="F120" s="13">
        <f>TRUNC(E120*D120,1)</f>
        <v>20</v>
      </c>
      <c r="G120" s="12">
        <f>단가대비표!P24</f>
        <v>0</v>
      </c>
      <c r="H120" s="13">
        <f>TRUNC(G120*D120,1)</f>
        <v>0</v>
      </c>
      <c r="I120" s="12">
        <f>단가대비표!V24</f>
        <v>0</v>
      </c>
      <c r="J120" s="13">
        <f>TRUNC(I120*D120,1)</f>
        <v>0</v>
      </c>
      <c r="K120" s="12">
        <f t="shared" si="13"/>
        <v>200</v>
      </c>
      <c r="L120" s="13">
        <f t="shared" si="13"/>
        <v>20</v>
      </c>
      <c r="M120" s="8" t="s">
        <v>445</v>
      </c>
      <c r="N120" s="2" t="s">
        <v>342</v>
      </c>
      <c r="O120" s="2" t="s">
        <v>446</v>
      </c>
      <c r="P120" s="2" t="s">
        <v>64</v>
      </c>
      <c r="Q120" s="2" t="s">
        <v>64</v>
      </c>
      <c r="R120" s="2" t="s">
        <v>63</v>
      </c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447</v>
      </c>
      <c r="AX120" s="2" t="s">
        <v>52</v>
      </c>
      <c r="AY120" s="2" t="s">
        <v>52</v>
      </c>
    </row>
    <row r="121" spans="1:51" ht="30" customHeight="1" x14ac:dyDescent="0.3">
      <c r="A121" s="8" t="s">
        <v>448</v>
      </c>
      <c r="B121" s="8" t="s">
        <v>251</v>
      </c>
      <c r="C121" s="8" t="s">
        <v>227</v>
      </c>
      <c r="D121" s="9">
        <v>0.01</v>
      </c>
      <c r="E121" s="12">
        <f>단가대비표!O43</f>
        <v>0</v>
      </c>
      <c r="F121" s="13">
        <f>TRUNC(E121*D121,1)</f>
        <v>0</v>
      </c>
      <c r="G121" s="12">
        <f>단가대비표!P43</f>
        <v>184508</v>
      </c>
      <c r="H121" s="13">
        <f>TRUNC(G121*D121,1)</f>
        <v>1845</v>
      </c>
      <c r="I121" s="12">
        <f>단가대비표!V43</f>
        <v>0</v>
      </c>
      <c r="J121" s="13">
        <f>TRUNC(I121*D121,1)</f>
        <v>0</v>
      </c>
      <c r="K121" s="12">
        <f t="shared" si="13"/>
        <v>184508</v>
      </c>
      <c r="L121" s="13">
        <f t="shared" si="13"/>
        <v>1845</v>
      </c>
      <c r="M121" s="8" t="s">
        <v>449</v>
      </c>
      <c r="N121" s="2" t="s">
        <v>342</v>
      </c>
      <c r="O121" s="2" t="s">
        <v>450</v>
      </c>
      <c r="P121" s="2" t="s">
        <v>64</v>
      </c>
      <c r="Q121" s="2" t="s">
        <v>64</v>
      </c>
      <c r="R121" s="2" t="s">
        <v>63</v>
      </c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52</v>
      </c>
      <c r="AW121" s="2" t="s">
        <v>451</v>
      </c>
      <c r="AX121" s="2" t="s">
        <v>52</v>
      </c>
      <c r="AY121" s="2" t="s">
        <v>52</v>
      </c>
    </row>
    <row r="122" spans="1:51" ht="30" customHeight="1" x14ac:dyDescent="0.3">
      <c r="A122" s="8" t="s">
        <v>231</v>
      </c>
      <c r="B122" s="8" t="s">
        <v>226</v>
      </c>
      <c r="C122" s="8" t="s">
        <v>227</v>
      </c>
      <c r="D122" s="9">
        <v>1E-3</v>
      </c>
      <c r="E122" s="12">
        <f>단가대비표!O34</f>
        <v>0</v>
      </c>
      <c r="F122" s="13">
        <f>TRUNC(E122*D122,1)</f>
        <v>0</v>
      </c>
      <c r="G122" s="12">
        <f>단가대비표!P34</f>
        <v>125427</v>
      </c>
      <c r="H122" s="13">
        <f>TRUNC(G122*D122,1)</f>
        <v>125.4</v>
      </c>
      <c r="I122" s="12">
        <f>단가대비표!V34</f>
        <v>0</v>
      </c>
      <c r="J122" s="13">
        <f>TRUNC(I122*D122,1)</f>
        <v>0</v>
      </c>
      <c r="K122" s="12">
        <f t="shared" si="13"/>
        <v>125427</v>
      </c>
      <c r="L122" s="13">
        <f t="shared" si="13"/>
        <v>125.4</v>
      </c>
      <c r="M122" s="8" t="s">
        <v>232</v>
      </c>
      <c r="N122" s="2" t="s">
        <v>342</v>
      </c>
      <c r="O122" s="2" t="s">
        <v>233</v>
      </c>
      <c r="P122" s="2" t="s">
        <v>64</v>
      </c>
      <c r="Q122" s="2" t="s">
        <v>64</v>
      </c>
      <c r="R122" s="2" t="s">
        <v>63</v>
      </c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52</v>
      </c>
      <c r="AW122" s="2" t="s">
        <v>452</v>
      </c>
      <c r="AX122" s="2" t="s">
        <v>52</v>
      </c>
      <c r="AY122" s="2" t="s">
        <v>52</v>
      </c>
    </row>
    <row r="123" spans="1:51" ht="30" customHeight="1" x14ac:dyDescent="0.3">
      <c r="A123" s="8" t="s">
        <v>235</v>
      </c>
      <c r="B123" s="8" t="s">
        <v>52</v>
      </c>
      <c r="C123" s="8" t="s">
        <v>52</v>
      </c>
      <c r="D123" s="9"/>
      <c r="E123" s="12"/>
      <c r="F123" s="13">
        <f>TRUNC(SUMIF(N119:N122, N118, F119:F122),0)</f>
        <v>119</v>
      </c>
      <c r="G123" s="12"/>
      <c r="H123" s="13">
        <f>TRUNC(SUMIF(N119:N122, N118, H119:H122),0)</f>
        <v>1970</v>
      </c>
      <c r="I123" s="12"/>
      <c r="J123" s="13">
        <f>TRUNC(SUMIF(N119:N122, N118, J119:J122),0)</f>
        <v>0</v>
      </c>
      <c r="K123" s="12"/>
      <c r="L123" s="13">
        <f>F123+H123+J123</f>
        <v>2089</v>
      </c>
      <c r="M123" s="8" t="s">
        <v>52</v>
      </c>
      <c r="N123" s="2" t="s">
        <v>73</v>
      </c>
      <c r="O123" s="2" t="s">
        <v>73</v>
      </c>
      <c r="P123" s="2" t="s">
        <v>52</v>
      </c>
      <c r="Q123" s="2" t="s">
        <v>52</v>
      </c>
      <c r="R123" s="2" t="s">
        <v>52</v>
      </c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52</v>
      </c>
      <c r="AX123" s="2" t="s">
        <v>52</v>
      </c>
      <c r="AY123" s="2" t="s">
        <v>52</v>
      </c>
    </row>
    <row r="124" spans="1:51" ht="30" customHeight="1" x14ac:dyDescent="0.3">
      <c r="A124" s="9"/>
      <c r="B124" s="9"/>
      <c r="C124" s="9"/>
      <c r="D124" s="9"/>
      <c r="E124" s="12"/>
      <c r="F124" s="13"/>
      <c r="G124" s="12"/>
      <c r="H124" s="13"/>
      <c r="I124" s="12"/>
      <c r="J124" s="13"/>
      <c r="K124" s="12"/>
      <c r="L124" s="13"/>
      <c r="M124" s="9"/>
    </row>
    <row r="125" spans="1:51" ht="30" customHeight="1" x14ac:dyDescent="0.3">
      <c r="A125" s="147" t="s">
        <v>453</v>
      </c>
      <c r="B125" s="147"/>
      <c r="C125" s="147"/>
      <c r="D125" s="147"/>
      <c r="E125" s="148"/>
      <c r="F125" s="149"/>
      <c r="G125" s="148"/>
      <c r="H125" s="149"/>
      <c r="I125" s="148"/>
      <c r="J125" s="149"/>
      <c r="K125" s="148"/>
      <c r="L125" s="149"/>
      <c r="M125" s="147"/>
      <c r="N125" s="1" t="s">
        <v>347</v>
      </c>
    </row>
    <row r="126" spans="1:51" ht="30" customHeight="1" x14ac:dyDescent="0.3">
      <c r="A126" s="8" t="s">
        <v>455</v>
      </c>
      <c r="B126" s="8" t="s">
        <v>456</v>
      </c>
      <c r="C126" s="8" t="s">
        <v>457</v>
      </c>
      <c r="D126" s="9">
        <v>0.19900000000000001</v>
      </c>
      <c r="E126" s="12">
        <f>단가대비표!O26</f>
        <v>5060</v>
      </c>
      <c r="F126" s="13">
        <f>TRUNC(E126*D126,1)</f>
        <v>1006.9</v>
      </c>
      <c r="G126" s="12">
        <f>단가대비표!P26</f>
        <v>0</v>
      </c>
      <c r="H126" s="13">
        <f>TRUNC(G126*D126,1)</f>
        <v>0</v>
      </c>
      <c r="I126" s="12">
        <f>단가대비표!V26</f>
        <v>0</v>
      </c>
      <c r="J126" s="13">
        <f>TRUNC(I126*D126,1)</f>
        <v>0</v>
      </c>
      <c r="K126" s="12">
        <f t="shared" ref="K126:L128" si="14">TRUNC(E126+G126+I126,1)</f>
        <v>5060</v>
      </c>
      <c r="L126" s="13">
        <f t="shared" si="14"/>
        <v>1006.9</v>
      </c>
      <c r="M126" s="8" t="s">
        <v>458</v>
      </c>
      <c r="N126" s="2" t="s">
        <v>347</v>
      </c>
      <c r="O126" s="2" t="s">
        <v>459</v>
      </c>
      <c r="P126" s="2" t="s">
        <v>64</v>
      </c>
      <c r="Q126" s="2" t="s">
        <v>64</v>
      </c>
      <c r="R126" s="2" t="s">
        <v>63</v>
      </c>
      <c r="S126" s="3"/>
      <c r="T126" s="3"/>
      <c r="U126" s="3"/>
      <c r="V126" s="3">
        <v>1</v>
      </c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52</v>
      </c>
      <c r="AW126" s="2" t="s">
        <v>460</v>
      </c>
      <c r="AX126" s="2" t="s">
        <v>52</v>
      </c>
      <c r="AY126" s="2" t="s">
        <v>52</v>
      </c>
    </row>
    <row r="127" spans="1:51" ht="30" customHeight="1" x14ac:dyDescent="0.3">
      <c r="A127" s="8" t="s">
        <v>461</v>
      </c>
      <c r="B127" s="8" t="s">
        <v>462</v>
      </c>
      <c r="C127" s="8" t="s">
        <v>457</v>
      </c>
      <c r="D127" s="9">
        <v>8.0000000000000002E-3</v>
      </c>
      <c r="E127" s="12">
        <f>단가대비표!O28</f>
        <v>1840</v>
      </c>
      <c r="F127" s="13">
        <f>TRUNC(E127*D127,1)</f>
        <v>14.7</v>
      </c>
      <c r="G127" s="12">
        <f>단가대비표!P28</f>
        <v>0</v>
      </c>
      <c r="H127" s="13">
        <f>TRUNC(G127*D127,1)</f>
        <v>0</v>
      </c>
      <c r="I127" s="12">
        <f>단가대비표!V28</f>
        <v>0</v>
      </c>
      <c r="J127" s="13">
        <f>TRUNC(I127*D127,1)</f>
        <v>0</v>
      </c>
      <c r="K127" s="12">
        <f t="shared" si="14"/>
        <v>1840</v>
      </c>
      <c r="L127" s="13">
        <f t="shared" si="14"/>
        <v>14.7</v>
      </c>
      <c r="M127" s="8" t="s">
        <v>463</v>
      </c>
      <c r="N127" s="2" t="s">
        <v>347</v>
      </c>
      <c r="O127" s="2" t="s">
        <v>464</v>
      </c>
      <c r="P127" s="2" t="s">
        <v>64</v>
      </c>
      <c r="Q127" s="2" t="s">
        <v>64</v>
      </c>
      <c r="R127" s="2" t="s">
        <v>63</v>
      </c>
      <c r="S127" s="3"/>
      <c r="T127" s="3"/>
      <c r="U127" s="3"/>
      <c r="V127" s="3">
        <v>1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465</v>
      </c>
      <c r="AX127" s="2" t="s">
        <v>52</v>
      </c>
      <c r="AY127" s="2" t="s">
        <v>52</v>
      </c>
    </row>
    <row r="128" spans="1:51" ht="30" customHeight="1" x14ac:dyDescent="0.3">
      <c r="A128" s="8" t="s">
        <v>387</v>
      </c>
      <c r="B128" s="8" t="s">
        <v>466</v>
      </c>
      <c r="C128" s="8" t="s">
        <v>112</v>
      </c>
      <c r="D128" s="9">
        <v>1</v>
      </c>
      <c r="E128" s="12">
        <f>TRUNC(SUMIF(V126:V128, RIGHTB(O128, 1), F126:F128)*U128, 2)</f>
        <v>40.86</v>
      </c>
      <c r="F128" s="13">
        <f>TRUNC(E128*D128,1)</f>
        <v>40.799999999999997</v>
      </c>
      <c r="G128" s="12">
        <v>0</v>
      </c>
      <c r="H128" s="13">
        <f>TRUNC(G128*D128,1)</f>
        <v>0</v>
      </c>
      <c r="I128" s="12">
        <v>0</v>
      </c>
      <c r="J128" s="13">
        <f>TRUNC(I128*D128,1)</f>
        <v>0</v>
      </c>
      <c r="K128" s="12">
        <f t="shared" si="14"/>
        <v>40.799999999999997</v>
      </c>
      <c r="L128" s="13">
        <f t="shared" si="14"/>
        <v>40.799999999999997</v>
      </c>
      <c r="M128" s="8" t="s">
        <v>52</v>
      </c>
      <c r="N128" s="2" t="s">
        <v>347</v>
      </c>
      <c r="O128" s="2" t="s">
        <v>257</v>
      </c>
      <c r="P128" s="2" t="s">
        <v>64</v>
      </c>
      <c r="Q128" s="2" t="s">
        <v>64</v>
      </c>
      <c r="R128" s="2" t="s">
        <v>64</v>
      </c>
      <c r="S128" s="3">
        <v>0</v>
      </c>
      <c r="T128" s="3">
        <v>0</v>
      </c>
      <c r="U128" s="3">
        <v>0.04</v>
      </c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467</v>
      </c>
      <c r="AX128" s="2" t="s">
        <v>52</v>
      </c>
      <c r="AY128" s="2" t="s">
        <v>52</v>
      </c>
    </row>
    <row r="129" spans="1:51" ht="30" customHeight="1" x14ac:dyDescent="0.3">
      <c r="A129" s="8" t="s">
        <v>235</v>
      </c>
      <c r="B129" s="8" t="s">
        <v>52</v>
      </c>
      <c r="C129" s="8" t="s">
        <v>52</v>
      </c>
      <c r="D129" s="9"/>
      <c r="E129" s="12"/>
      <c r="F129" s="13">
        <f>TRUNC(SUMIF(N126:N128, N125, F126:F128),0)</f>
        <v>1062</v>
      </c>
      <c r="G129" s="12"/>
      <c r="H129" s="13">
        <f>TRUNC(SUMIF(N126:N128, N125, H126:H128),0)</f>
        <v>0</v>
      </c>
      <c r="I129" s="12"/>
      <c r="J129" s="13">
        <f>TRUNC(SUMIF(N126:N128, N125, J126:J128),0)</f>
        <v>0</v>
      </c>
      <c r="K129" s="12"/>
      <c r="L129" s="13">
        <f>F129+H129+J129</f>
        <v>1062</v>
      </c>
      <c r="M129" s="8" t="s">
        <v>52</v>
      </c>
      <c r="N129" s="2" t="s">
        <v>73</v>
      </c>
      <c r="O129" s="2" t="s">
        <v>73</v>
      </c>
      <c r="P129" s="2" t="s">
        <v>52</v>
      </c>
      <c r="Q129" s="2" t="s">
        <v>52</v>
      </c>
      <c r="R129" s="2" t="s">
        <v>52</v>
      </c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52</v>
      </c>
      <c r="AW129" s="2" t="s">
        <v>52</v>
      </c>
      <c r="AX129" s="2" t="s">
        <v>52</v>
      </c>
      <c r="AY129" s="2" t="s">
        <v>52</v>
      </c>
    </row>
    <row r="130" spans="1:51" ht="30" customHeight="1" x14ac:dyDescent="0.3">
      <c r="A130" s="9"/>
      <c r="B130" s="9"/>
      <c r="C130" s="9"/>
      <c r="D130" s="9"/>
      <c r="E130" s="12"/>
      <c r="F130" s="13"/>
      <c r="G130" s="12"/>
      <c r="H130" s="13"/>
      <c r="I130" s="12"/>
      <c r="J130" s="13"/>
      <c r="K130" s="12"/>
      <c r="L130" s="13"/>
      <c r="M130" s="9"/>
    </row>
    <row r="131" spans="1:51" ht="30" customHeight="1" x14ac:dyDescent="0.3">
      <c r="A131" s="147" t="s">
        <v>468</v>
      </c>
      <c r="B131" s="147"/>
      <c r="C131" s="147"/>
      <c r="D131" s="147"/>
      <c r="E131" s="148"/>
      <c r="F131" s="149"/>
      <c r="G131" s="148"/>
      <c r="H131" s="149"/>
      <c r="I131" s="148"/>
      <c r="J131" s="149"/>
      <c r="K131" s="148"/>
      <c r="L131" s="149"/>
      <c r="M131" s="147"/>
      <c r="N131" s="1" t="s">
        <v>351</v>
      </c>
    </row>
    <row r="132" spans="1:51" ht="30" customHeight="1" x14ac:dyDescent="0.3">
      <c r="A132" s="8" t="s">
        <v>448</v>
      </c>
      <c r="B132" s="8" t="s">
        <v>251</v>
      </c>
      <c r="C132" s="8" t="s">
        <v>227</v>
      </c>
      <c r="D132" s="9">
        <v>2.4E-2</v>
      </c>
      <c r="E132" s="12">
        <f>단가대비표!O43</f>
        <v>0</v>
      </c>
      <c r="F132" s="13">
        <f>TRUNC(E132*D132,1)</f>
        <v>0</v>
      </c>
      <c r="G132" s="12">
        <f>단가대비표!P43</f>
        <v>184508</v>
      </c>
      <c r="H132" s="13">
        <f>TRUNC(G132*D132,1)</f>
        <v>4428.1000000000004</v>
      </c>
      <c r="I132" s="12">
        <f>단가대비표!V43</f>
        <v>0</v>
      </c>
      <c r="J132" s="13">
        <f>TRUNC(I132*D132,1)</f>
        <v>0</v>
      </c>
      <c r="K132" s="12">
        <f t="shared" ref="K132:L135" si="15">TRUNC(E132+G132+I132,1)</f>
        <v>184508</v>
      </c>
      <c r="L132" s="13">
        <f t="shared" si="15"/>
        <v>4428.1000000000004</v>
      </c>
      <c r="M132" s="8" t="s">
        <v>449</v>
      </c>
      <c r="N132" s="2" t="s">
        <v>351</v>
      </c>
      <c r="O132" s="2" t="s">
        <v>450</v>
      </c>
      <c r="P132" s="2" t="s">
        <v>64</v>
      </c>
      <c r="Q132" s="2" t="s">
        <v>64</v>
      </c>
      <c r="R132" s="2" t="s">
        <v>63</v>
      </c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52</v>
      </c>
      <c r="AW132" s="2" t="s">
        <v>469</v>
      </c>
      <c r="AX132" s="2" t="s">
        <v>52</v>
      </c>
      <c r="AY132" s="2" t="s">
        <v>52</v>
      </c>
    </row>
    <row r="133" spans="1:51" ht="30" customHeight="1" x14ac:dyDescent="0.3">
      <c r="A133" s="8" t="s">
        <v>231</v>
      </c>
      <c r="B133" s="8" t="s">
        <v>226</v>
      </c>
      <c r="C133" s="8" t="s">
        <v>227</v>
      </c>
      <c r="D133" s="9">
        <v>4.0000000000000001E-3</v>
      </c>
      <c r="E133" s="12">
        <f>단가대비표!O34</f>
        <v>0</v>
      </c>
      <c r="F133" s="13">
        <f>TRUNC(E133*D133,1)</f>
        <v>0</v>
      </c>
      <c r="G133" s="12">
        <f>단가대비표!P34</f>
        <v>125427</v>
      </c>
      <c r="H133" s="13">
        <f>TRUNC(G133*D133,1)</f>
        <v>501.7</v>
      </c>
      <c r="I133" s="12">
        <f>단가대비표!V34</f>
        <v>0</v>
      </c>
      <c r="J133" s="13">
        <f>TRUNC(I133*D133,1)</f>
        <v>0</v>
      </c>
      <c r="K133" s="12">
        <f t="shared" si="15"/>
        <v>125427</v>
      </c>
      <c r="L133" s="13">
        <f t="shared" si="15"/>
        <v>501.7</v>
      </c>
      <c r="M133" s="8" t="s">
        <v>232</v>
      </c>
      <c r="N133" s="2" t="s">
        <v>351</v>
      </c>
      <c r="O133" s="2" t="s">
        <v>233</v>
      </c>
      <c r="P133" s="2" t="s">
        <v>64</v>
      </c>
      <c r="Q133" s="2" t="s">
        <v>64</v>
      </c>
      <c r="R133" s="2" t="s">
        <v>63</v>
      </c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52</v>
      </c>
      <c r="AW133" s="2" t="s">
        <v>470</v>
      </c>
      <c r="AX133" s="2" t="s">
        <v>52</v>
      </c>
      <c r="AY133" s="2" t="s">
        <v>52</v>
      </c>
    </row>
    <row r="134" spans="1:51" ht="30" customHeight="1" x14ac:dyDescent="0.3">
      <c r="A134" s="8" t="s">
        <v>448</v>
      </c>
      <c r="B134" s="8" t="s">
        <v>251</v>
      </c>
      <c r="C134" s="8" t="s">
        <v>227</v>
      </c>
      <c r="D134" s="9">
        <v>2.4E-2</v>
      </c>
      <c r="E134" s="12">
        <f>단가대비표!O43</f>
        <v>0</v>
      </c>
      <c r="F134" s="13">
        <f>TRUNC(E134*D134,1)</f>
        <v>0</v>
      </c>
      <c r="G134" s="12">
        <f>단가대비표!P43</f>
        <v>184508</v>
      </c>
      <c r="H134" s="13">
        <f>TRUNC(G134*D134,1)</f>
        <v>4428.1000000000004</v>
      </c>
      <c r="I134" s="12">
        <f>단가대비표!V43</f>
        <v>0</v>
      </c>
      <c r="J134" s="13">
        <f>TRUNC(I134*D134,1)</f>
        <v>0</v>
      </c>
      <c r="K134" s="12">
        <f t="shared" si="15"/>
        <v>184508</v>
      </c>
      <c r="L134" s="13">
        <f t="shared" si="15"/>
        <v>4428.1000000000004</v>
      </c>
      <c r="M134" s="8" t="s">
        <v>449</v>
      </c>
      <c r="N134" s="2" t="s">
        <v>351</v>
      </c>
      <c r="O134" s="2" t="s">
        <v>450</v>
      </c>
      <c r="P134" s="2" t="s">
        <v>64</v>
      </c>
      <c r="Q134" s="2" t="s">
        <v>64</v>
      </c>
      <c r="R134" s="2" t="s">
        <v>63</v>
      </c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52</v>
      </c>
      <c r="AW134" s="2" t="s">
        <v>469</v>
      </c>
      <c r="AX134" s="2" t="s">
        <v>52</v>
      </c>
      <c r="AY134" s="2" t="s">
        <v>52</v>
      </c>
    </row>
    <row r="135" spans="1:51" ht="30" customHeight="1" x14ac:dyDescent="0.3">
      <c r="A135" s="8" t="s">
        <v>231</v>
      </c>
      <c r="B135" s="8" t="s">
        <v>226</v>
      </c>
      <c r="C135" s="8" t="s">
        <v>227</v>
      </c>
      <c r="D135" s="9">
        <v>4.0000000000000001E-3</v>
      </c>
      <c r="E135" s="12">
        <f>단가대비표!O34</f>
        <v>0</v>
      </c>
      <c r="F135" s="13">
        <f>TRUNC(E135*D135,1)</f>
        <v>0</v>
      </c>
      <c r="G135" s="12">
        <f>단가대비표!P34</f>
        <v>125427</v>
      </c>
      <c r="H135" s="13">
        <f>TRUNC(G135*D135,1)</f>
        <v>501.7</v>
      </c>
      <c r="I135" s="12">
        <f>단가대비표!V34</f>
        <v>0</v>
      </c>
      <c r="J135" s="13">
        <f>TRUNC(I135*D135,1)</f>
        <v>0</v>
      </c>
      <c r="K135" s="12">
        <f t="shared" si="15"/>
        <v>125427</v>
      </c>
      <c r="L135" s="13">
        <f t="shared" si="15"/>
        <v>501.7</v>
      </c>
      <c r="M135" s="8" t="s">
        <v>232</v>
      </c>
      <c r="N135" s="2" t="s">
        <v>351</v>
      </c>
      <c r="O135" s="2" t="s">
        <v>233</v>
      </c>
      <c r="P135" s="2" t="s">
        <v>64</v>
      </c>
      <c r="Q135" s="2" t="s">
        <v>64</v>
      </c>
      <c r="R135" s="2" t="s">
        <v>63</v>
      </c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470</v>
      </c>
      <c r="AX135" s="2" t="s">
        <v>52</v>
      </c>
      <c r="AY135" s="2" t="s">
        <v>52</v>
      </c>
    </row>
    <row r="136" spans="1:51" ht="30" customHeight="1" x14ac:dyDescent="0.3">
      <c r="A136" s="8" t="s">
        <v>235</v>
      </c>
      <c r="B136" s="8" t="s">
        <v>52</v>
      </c>
      <c r="C136" s="8" t="s">
        <v>52</v>
      </c>
      <c r="D136" s="9"/>
      <c r="E136" s="12"/>
      <c r="F136" s="13">
        <f>TRUNC(SUMIF(N132:N135, N131, F132:F135),0)</f>
        <v>0</v>
      </c>
      <c r="G136" s="12"/>
      <c r="H136" s="13">
        <f>TRUNC(SUMIF(N132:N135, N131, H132:H135),0)</f>
        <v>9859</v>
      </c>
      <c r="I136" s="12"/>
      <c r="J136" s="13">
        <f>TRUNC(SUMIF(N132:N135, N131, J132:J135),0)</f>
        <v>0</v>
      </c>
      <c r="K136" s="12"/>
      <c r="L136" s="13">
        <f>F136+H136+J136</f>
        <v>9859</v>
      </c>
      <c r="M136" s="8" t="s">
        <v>52</v>
      </c>
      <c r="N136" s="2" t="s">
        <v>73</v>
      </c>
      <c r="O136" s="2" t="s">
        <v>73</v>
      </c>
      <c r="P136" s="2" t="s">
        <v>52</v>
      </c>
      <c r="Q136" s="2" t="s">
        <v>52</v>
      </c>
      <c r="R136" s="2" t="s">
        <v>52</v>
      </c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52</v>
      </c>
      <c r="AX136" s="2" t="s">
        <v>52</v>
      </c>
      <c r="AY136" s="2" t="s">
        <v>52</v>
      </c>
    </row>
    <row r="137" spans="1:51" ht="30" customHeight="1" x14ac:dyDescent="0.3">
      <c r="A137" s="9"/>
      <c r="B137" s="9"/>
      <c r="C137" s="9"/>
      <c r="D137" s="9"/>
      <c r="E137" s="12"/>
      <c r="F137" s="13"/>
      <c r="G137" s="12"/>
      <c r="H137" s="13"/>
      <c r="I137" s="12"/>
      <c r="J137" s="13"/>
      <c r="K137" s="12"/>
      <c r="L137" s="13"/>
      <c r="M137" s="9"/>
    </row>
    <row r="138" spans="1:51" ht="30" customHeight="1" x14ac:dyDescent="0.3">
      <c r="A138" s="147" t="s">
        <v>471</v>
      </c>
      <c r="B138" s="147"/>
      <c r="C138" s="147"/>
      <c r="D138" s="147"/>
      <c r="E138" s="148"/>
      <c r="F138" s="149"/>
      <c r="G138" s="148"/>
      <c r="H138" s="149"/>
      <c r="I138" s="148"/>
      <c r="J138" s="149"/>
      <c r="K138" s="148"/>
      <c r="L138" s="149"/>
      <c r="M138" s="147"/>
      <c r="N138" s="1" t="s">
        <v>370</v>
      </c>
    </row>
    <row r="139" spans="1:51" ht="30" customHeight="1" x14ac:dyDescent="0.3">
      <c r="A139" s="8" t="s">
        <v>448</v>
      </c>
      <c r="B139" s="8" t="s">
        <v>251</v>
      </c>
      <c r="C139" s="8" t="s">
        <v>227</v>
      </c>
      <c r="D139" s="9">
        <v>2.1000000000000001E-2</v>
      </c>
      <c r="E139" s="12">
        <f>단가대비표!O43</f>
        <v>0</v>
      </c>
      <c r="F139" s="13">
        <f>TRUNC(E139*D139,1)</f>
        <v>0</v>
      </c>
      <c r="G139" s="12">
        <f>단가대비표!P43</f>
        <v>184508</v>
      </c>
      <c r="H139" s="13">
        <f>TRUNC(G139*D139,1)</f>
        <v>3874.6</v>
      </c>
      <c r="I139" s="12">
        <f>단가대비표!V43</f>
        <v>0</v>
      </c>
      <c r="J139" s="13">
        <f>TRUNC(I139*D139,1)</f>
        <v>0</v>
      </c>
      <c r="K139" s="12">
        <f>TRUNC(E139+G139+I139,1)</f>
        <v>184508</v>
      </c>
      <c r="L139" s="13">
        <f>TRUNC(F139+H139+J139,1)</f>
        <v>3874.6</v>
      </c>
      <c r="M139" s="8" t="s">
        <v>449</v>
      </c>
      <c r="N139" s="2" t="s">
        <v>370</v>
      </c>
      <c r="O139" s="2" t="s">
        <v>450</v>
      </c>
      <c r="P139" s="2" t="s">
        <v>64</v>
      </c>
      <c r="Q139" s="2" t="s">
        <v>64</v>
      </c>
      <c r="R139" s="2" t="s">
        <v>63</v>
      </c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52</v>
      </c>
      <c r="AW139" s="2" t="s">
        <v>473</v>
      </c>
      <c r="AX139" s="2" t="s">
        <v>52</v>
      </c>
      <c r="AY139" s="2" t="s">
        <v>52</v>
      </c>
    </row>
    <row r="140" spans="1:51" ht="30" customHeight="1" x14ac:dyDescent="0.3">
      <c r="A140" s="8" t="s">
        <v>474</v>
      </c>
      <c r="B140" s="8" t="s">
        <v>475</v>
      </c>
      <c r="C140" s="8" t="s">
        <v>68</v>
      </c>
      <c r="D140" s="9">
        <v>1</v>
      </c>
      <c r="E140" s="12">
        <f>일위대가목록!E27</f>
        <v>1148</v>
      </c>
      <c r="F140" s="13">
        <f>TRUNC(E140*D140,1)</f>
        <v>1148</v>
      </c>
      <c r="G140" s="12">
        <f>일위대가목록!F27</f>
        <v>8752</v>
      </c>
      <c r="H140" s="13">
        <f>TRUNC(G140*D140,1)</f>
        <v>8752</v>
      </c>
      <c r="I140" s="12">
        <f>일위대가목록!G27</f>
        <v>0</v>
      </c>
      <c r="J140" s="13">
        <f>TRUNC(I140*D140,1)</f>
        <v>0</v>
      </c>
      <c r="K140" s="12">
        <f>TRUNC(E140+G140+I140,1)</f>
        <v>9900</v>
      </c>
      <c r="L140" s="13">
        <f>TRUNC(F140+H140+J140,1)</f>
        <v>9900</v>
      </c>
      <c r="M140" s="8" t="s">
        <v>476</v>
      </c>
      <c r="N140" s="2" t="s">
        <v>370</v>
      </c>
      <c r="O140" s="2" t="s">
        <v>477</v>
      </c>
      <c r="P140" s="2" t="s">
        <v>63</v>
      </c>
      <c r="Q140" s="2" t="s">
        <v>64</v>
      </c>
      <c r="R140" s="2" t="s">
        <v>64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478</v>
      </c>
      <c r="AX140" s="2" t="s">
        <v>52</v>
      </c>
      <c r="AY140" s="2" t="s">
        <v>52</v>
      </c>
    </row>
    <row r="141" spans="1:51" ht="30" customHeight="1" x14ac:dyDescent="0.3">
      <c r="A141" s="8" t="s">
        <v>235</v>
      </c>
      <c r="B141" s="8" t="s">
        <v>52</v>
      </c>
      <c r="C141" s="8" t="s">
        <v>52</v>
      </c>
      <c r="D141" s="9"/>
      <c r="E141" s="12"/>
      <c r="F141" s="13">
        <f>TRUNC(SUMIF(N139:N140, N138, F139:F140),0)</f>
        <v>1148</v>
      </c>
      <c r="G141" s="12"/>
      <c r="H141" s="13">
        <f>TRUNC(SUMIF(N139:N140, N138, H139:H140),0)</f>
        <v>12626</v>
      </c>
      <c r="I141" s="12"/>
      <c r="J141" s="13">
        <f>TRUNC(SUMIF(N139:N140, N138, J139:J140),0)</f>
        <v>0</v>
      </c>
      <c r="K141" s="12"/>
      <c r="L141" s="13">
        <f>F141+H141+J141</f>
        <v>13774</v>
      </c>
      <c r="M141" s="8" t="s">
        <v>52</v>
      </c>
      <c r="N141" s="2" t="s">
        <v>73</v>
      </c>
      <c r="O141" s="2" t="s">
        <v>73</v>
      </c>
      <c r="P141" s="2" t="s">
        <v>52</v>
      </c>
      <c r="Q141" s="2" t="s">
        <v>52</v>
      </c>
      <c r="R141" s="2" t="s">
        <v>52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52</v>
      </c>
      <c r="AX141" s="2" t="s">
        <v>52</v>
      </c>
      <c r="AY141" s="2" t="s">
        <v>52</v>
      </c>
    </row>
    <row r="142" spans="1:51" ht="30" customHeight="1" x14ac:dyDescent="0.3">
      <c r="A142" s="9"/>
      <c r="B142" s="9"/>
      <c r="C142" s="9"/>
      <c r="D142" s="9"/>
      <c r="E142" s="12"/>
      <c r="F142" s="13"/>
      <c r="G142" s="12"/>
      <c r="H142" s="13"/>
      <c r="I142" s="12"/>
      <c r="J142" s="13"/>
      <c r="K142" s="12"/>
      <c r="L142" s="13"/>
      <c r="M142" s="9"/>
    </row>
    <row r="143" spans="1:51" ht="30" customHeight="1" x14ac:dyDescent="0.3">
      <c r="A143" s="147" t="s">
        <v>479</v>
      </c>
      <c r="B143" s="147"/>
      <c r="C143" s="147"/>
      <c r="D143" s="147"/>
      <c r="E143" s="148"/>
      <c r="F143" s="149"/>
      <c r="G143" s="148"/>
      <c r="H143" s="149"/>
      <c r="I143" s="148"/>
      <c r="J143" s="149"/>
      <c r="K143" s="148"/>
      <c r="L143" s="149"/>
      <c r="M143" s="147"/>
      <c r="N143" s="1" t="s">
        <v>477</v>
      </c>
    </row>
    <row r="144" spans="1:51" ht="30" customHeight="1" x14ac:dyDescent="0.3">
      <c r="A144" s="8" t="s">
        <v>480</v>
      </c>
      <c r="B144" s="8" t="s">
        <v>481</v>
      </c>
      <c r="C144" s="8" t="s">
        <v>457</v>
      </c>
      <c r="D144" s="9">
        <v>0.15</v>
      </c>
      <c r="E144" s="12">
        <f>단가대비표!O27</f>
        <v>6934</v>
      </c>
      <c r="F144" s="13">
        <f t="shared" ref="F144:F151" si="16">TRUNC(E144*D144,1)</f>
        <v>1040.0999999999999</v>
      </c>
      <c r="G144" s="12">
        <f>단가대비표!P27</f>
        <v>0</v>
      </c>
      <c r="H144" s="13">
        <f t="shared" ref="H144:H151" si="17">TRUNC(G144*D144,1)</f>
        <v>0</v>
      </c>
      <c r="I144" s="12">
        <f>단가대비표!V27</f>
        <v>0</v>
      </c>
      <c r="J144" s="13">
        <f t="shared" ref="J144:J151" si="18">TRUNC(I144*D144,1)</f>
        <v>0</v>
      </c>
      <c r="K144" s="12">
        <f t="shared" ref="K144:L151" si="19">TRUNC(E144+G144+I144,1)</f>
        <v>6934</v>
      </c>
      <c r="L144" s="13">
        <f t="shared" si="19"/>
        <v>1040.0999999999999</v>
      </c>
      <c r="M144" s="8" t="s">
        <v>482</v>
      </c>
      <c r="N144" s="2" t="s">
        <v>477</v>
      </c>
      <c r="O144" s="2" t="s">
        <v>483</v>
      </c>
      <c r="P144" s="2" t="s">
        <v>64</v>
      </c>
      <c r="Q144" s="2" t="s">
        <v>64</v>
      </c>
      <c r="R144" s="2" t="s">
        <v>63</v>
      </c>
      <c r="S144" s="3"/>
      <c r="T144" s="3"/>
      <c r="U144" s="3"/>
      <c r="V144" s="3">
        <v>1</v>
      </c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484</v>
      </c>
      <c r="AX144" s="2" t="s">
        <v>52</v>
      </c>
      <c r="AY144" s="2" t="s">
        <v>52</v>
      </c>
    </row>
    <row r="145" spans="1:51" ht="30" customHeight="1" x14ac:dyDescent="0.3">
      <c r="A145" s="8" t="s">
        <v>461</v>
      </c>
      <c r="B145" s="8" t="s">
        <v>485</v>
      </c>
      <c r="C145" s="8" t="s">
        <v>457</v>
      </c>
      <c r="D145" s="9">
        <v>1.7999999999999999E-2</v>
      </c>
      <c r="E145" s="12">
        <f>단가대비표!O29</f>
        <v>1778</v>
      </c>
      <c r="F145" s="13">
        <f t="shared" si="16"/>
        <v>32</v>
      </c>
      <c r="G145" s="12">
        <f>단가대비표!P29</f>
        <v>0</v>
      </c>
      <c r="H145" s="13">
        <f t="shared" si="17"/>
        <v>0</v>
      </c>
      <c r="I145" s="12">
        <f>단가대비표!V29</f>
        <v>0</v>
      </c>
      <c r="J145" s="13">
        <f t="shared" si="18"/>
        <v>0</v>
      </c>
      <c r="K145" s="12">
        <f t="shared" si="19"/>
        <v>1778</v>
      </c>
      <c r="L145" s="13">
        <f t="shared" si="19"/>
        <v>32</v>
      </c>
      <c r="M145" s="8" t="s">
        <v>486</v>
      </c>
      <c r="N145" s="2" t="s">
        <v>477</v>
      </c>
      <c r="O145" s="2" t="s">
        <v>487</v>
      </c>
      <c r="P145" s="2" t="s">
        <v>64</v>
      </c>
      <c r="Q145" s="2" t="s">
        <v>64</v>
      </c>
      <c r="R145" s="2" t="s">
        <v>63</v>
      </c>
      <c r="S145" s="3"/>
      <c r="T145" s="3"/>
      <c r="U145" s="3"/>
      <c r="V145" s="3">
        <v>1</v>
      </c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52</v>
      </c>
      <c r="AW145" s="2" t="s">
        <v>488</v>
      </c>
      <c r="AX145" s="2" t="s">
        <v>52</v>
      </c>
      <c r="AY145" s="2" t="s">
        <v>52</v>
      </c>
    </row>
    <row r="146" spans="1:51" ht="30" customHeight="1" x14ac:dyDescent="0.3">
      <c r="A146" s="8" t="s">
        <v>438</v>
      </c>
      <c r="B146" s="8" t="s">
        <v>439</v>
      </c>
      <c r="C146" s="8" t="s">
        <v>213</v>
      </c>
      <c r="D146" s="9">
        <v>6.0000000000000001E-3</v>
      </c>
      <c r="E146" s="12">
        <f>단가대비표!O25</f>
        <v>1993.5</v>
      </c>
      <c r="F146" s="13">
        <f t="shared" si="16"/>
        <v>11.9</v>
      </c>
      <c r="G146" s="12">
        <f>단가대비표!P25</f>
        <v>0</v>
      </c>
      <c r="H146" s="13">
        <f t="shared" si="17"/>
        <v>0</v>
      </c>
      <c r="I146" s="12">
        <f>단가대비표!V25</f>
        <v>0</v>
      </c>
      <c r="J146" s="13">
        <f t="shared" si="18"/>
        <v>0</v>
      </c>
      <c r="K146" s="12">
        <f t="shared" si="19"/>
        <v>1993.5</v>
      </c>
      <c r="L146" s="13">
        <f t="shared" si="19"/>
        <v>11.9</v>
      </c>
      <c r="M146" s="8" t="s">
        <v>440</v>
      </c>
      <c r="N146" s="2" t="s">
        <v>477</v>
      </c>
      <c r="O146" s="2" t="s">
        <v>441</v>
      </c>
      <c r="P146" s="2" t="s">
        <v>64</v>
      </c>
      <c r="Q146" s="2" t="s">
        <v>64</v>
      </c>
      <c r="R146" s="2" t="s">
        <v>63</v>
      </c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52</v>
      </c>
      <c r="AW146" s="2" t="s">
        <v>489</v>
      </c>
      <c r="AX146" s="2" t="s">
        <v>52</v>
      </c>
      <c r="AY146" s="2" t="s">
        <v>52</v>
      </c>
    </row>
    <row r="147" spans="1:51" ht="30" customHeight="1" x14ac:dyDescent="0.3">
      <c r="A147" s="8" t="s">
        <v>448</v>
      </c>
      <c r="B147" s="8" t="s">
        <v>251</v>
      </c>
      <c r="C147" s="8" t="s">
        <v>227</v>
      </c>
      <c r="D147" s="9">
        <v>2.1000000000000001E-2</v>
      </c>
      <c r="E147" s="12">
        <f>단가대비표!O43</f>
        <v>0</v>
      </c>
      <c r="F147" s="13">
        <f t="shared" si="16"/>
        <v>0</v>
      </c>
      <c r="G147" s="12">
        <f>단가대비표!P43</f>
        <v>184508</v>
      </c>
      <c r="H147" s="13">
        <f t="shared" si="17"/>
        <v>3874.6</v>
      </c>
      <c r="I147" s="12">
        <f>단가대비표!V43</f>
        <v>0</v>
      </c>
      <c r="J147" s="13">
        <f t="shared" si="18"/>
        <v>0</v>
      </c>
      <c r="K147" s="12">
        <f t="shared" si="19"/>
        <v>184508</v>
      </c>
      <c r="L147" s="13">
        <f t="shared" si="19"/>
        <v>3874.6</v>
      </c>
      <c r="M147" s="8" t="s">
        <v>449</v>
      </c>
      <c r="N147" s="2" t="s">
        <v>477</v>
      </c>
      <c r="O147" s="2" t="s">
        <v>450</v>
      </c>
      <c r="P147" s="2" t="s">
        <v>64</v>
      </c>
      <c r="Q147" s="2" t="s">
        <v>64</v>
      </c>
      <c r="R147" s="2" t="s">
        <v>63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490</v>
      </c>
      <c r="AX147" s="2" t="s">
        <v>52</v>
      </c>
      <c r="AY147" s="2" t="s">
        <v>52</v>
      </c>
    </row>
    <row r="148" spans="1:51" ht="30" customHeight="1" x14ac:dyDescent="0.3">
      <c r="A148" s="8" t="s">
        <v>231</v>
      </c>
      <c r="B148" s="8" t="s">
        <v>226</v>
      </c>
      <c r="C148" s="8" t="s">
        <v>227</v>
      </c>
      <c r="D148" s="9">
        <v>4.0000000000000001E-3</v>
      </c>
      <c r="E148" s="12">
        <f>단가대비표!O34</f>
        <v>0</v>
      </c>
      <c r="F148" s="13">
        <f t="shared" si="16"/>
        <v>0</v>
      </c>
      <c r="G148" s="12">
        <f>단가대비표!P34</f>
        <v>125427</v>
      </c>
      <c r="H148" s="13">
        <f t="shared" si="17"/>
        <v>501.7</v>
      </c>
      <c r="I148" s="12">
        <f>단가대비표!V34</f>
        <v>0</v>
      </c>
      <c r="J148" s="13">
        <f t="shared" si="18"/>
        <v>0</v>
      </c>
      <c r="K148" s="12">
        <f t="shared" si="19"/>
        <v>125427</v>
      </c>
      <c r="L148" s="13">
        <f t="shared" si="19"/>
        <v>501.7</v>
      </c>
      <c r="M148" s="8" t="s">
        <v>232</v>
      </c>
      <c r="N148" s="2" t="s">
        <v>477</v>
      </c>
      <c r="O148" s="2" t="s">
        <v>233</v>
      </c>
      <c r="P148" s="2" t="s">
        <v>64</v>
      </c>
      <c r="Q148" s="2" t="s">
        <v>64</v>
      </c>
      <c r="R148" s="2" t="s">
        <v>63</v>
      </c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52</v>
      </c>
      <c r="AW148" s="2" t="s">
        <v>491</v>
      </c>
      <c r="AX148" s="2" t="s">
        <v>52</v>
      </c>
      <c r="AY148" s="2" t="s">
        <v>52</v>
      </c>
    </row>
    <row r="149" spans="1:51" ht="30" customHeight="1" x14ac:dyDescent="0.3">
      <c r="A149" s="8" t="s">
        <v>448</v>
      </c>
      <c r="B149" s="8" t="s">
        <v>251</v>
      </c>
      <c r="C149" s="8" t="s">
        <v>227</v>
      </c>
      <c r="D149" s="9">
        <v>2.1000000000000001E-2</v>
      </c>
      <c r="E149" s="12">
        <f>단가대비표!O43</f>
        <v>0</v>
      </c>
      <c r="F149" s="13">
        <f t="shared" si="16"/>
        <v>0</v>
      </c>
      <c r="G149" s="12">
        <f>단가대비표!P43</f>
        <v>184508</v>
      </c>
      <c r="H149" s="13">
        <f t="shared" si="17"/>
        <v>3874.6</v>
      </c>
      <c r="I149" s="12">
        <f>단가대비표!V43</f>
        <v>0</v>
      </c>
      <c r="J149" s="13">
        <f t="shared" si="18"/>
        <v>0</v>
      </c>
      <c r="K149" s="12">
        <f t="shared" si="19"/>
        <v>184508</v>
      </c>
      <c r="L149" s="13">
        <f t="shared" si="19"/>
        <v>3874.6</v>
      </c>
      <c r="M149" s="8" t="s">
        <v>449</v>
      </c>
      <c r="N149" s="2" t="s">
        <v>477</v>
      </c>
      <c r="O149" s="2" t="s">
        <v>450</v>
      </c>
      <c r="P149" s="2" t="s">
        <v>64</v>
      </c>
      <c r="Q149" s="2" t="s">
        <v>64</v>
      </c>
      <c r="R149" s="2" t="s">
        <v>63</v>
      </c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490</v>
      </c>
      <c r="AX149" s="2" t="s">
        <v>52</v>
      </c>
      <c r="AY149" s="2" t="s">
        <v>52</v>
      </c>
    </row>
    <row r="150" spans="1:51" ht="30" customHeight="1" x14ac:dyDescent="0.3">
      <c r="A150" s="8" t="s">
        <v>231</v>
      </c>
      <c r="B150" s="8" t="s">
        <v>226</v>
      </c>
      <c r="C150" s="8" t="s">
        <v>227</v>
      </c>
      <c r="D150" s="9">
        <v>4.0000000000000001E-3</v>
      </c>
      <c r="E150" s="12">
        <f>단가대비표!O34</f>
        <v>0</v>
      </c>
      <c r="F150" s="13">
        <f t="shared" si="16"/>
        <v>0</v>
      </c>
      <c r="G150" s="12">
        <f>단가대비표!P34</f>
        <v>125427</v>
      </c>
      <c r="H150" s="13">
        <f t="shared" si="17"/>
        <v>501.7</v>
      </c>
      <c r="I150" s="12">
        <f>단가대비표!V34</f>
        <v>0</v>
      </c>
      <c r="J150" s="13">
        <f t="shared" si="18"/>
        <v>0</v>
      </c>
      <c r="K150" s="12">
        <f t="shared" si="19"/>
        <v>125427</v>
      </c>
      <c r="L150" s="13">
        <f t="shared" si="19"/>
        <v>501.7</v>
      </c>
      <c r="M150" s="8" t="s">
        <v>232</v>
      </c>
      <c r="N150" s="2" t="s">
        <v>477</v>
      </c>
      <c r="O150" s="2" t="s">
        <v>233</v>
      </c>
      <c r="P150" s="2" t="s">
        <v>64</v>
      </c>
      <c r="Q150" s="2" t="s">
        <v>64</v>
      </c>
      <c r="R150" s="2" t="s">
        <v>63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491</v>
      </c>
      <c r="AX150" s="2" t="s">
        <v>52</v>
      </c>
      <c r="AY150" s="2" t="s">
        <v>52</v>
      </c>
    </row>
    <row r="151" spans="1:51" ht="30" customHeight="1" x14ac:dyDescent="0.3">
      <c r="A151" s="8" t="s">
        <v>387</v>
      </c>
      <c r="B151" s="8" t="s">
        <v>492</v>
      </c>
      <c r="C151" s="8" t="s">
        <v>112</v>
      </c>
      <c r="D151" s="9">
        <v>1</v>
      </c>
      <c r="E151" s="12">
        <f>TRUNC(SUMIF(V144:V151, RIGHTB(O151, 1), F144:F151)*U151, 2)</f>
        <v>64.319999999999993</v>
      </c>
      <c r="F151" s="13">
        <f t="shared" si="16"/>
        <v>64.3</v>
      </c>
      <c r="G151" s="12">
        <v>0</v>
      </c>
      <c r="H151" s="13">
        <f t="shared" si="17"/>
        <v>0</v>
      </c>
      <c r="I151" s="12">
        <v>0</v>
      </c>
      <c r="J151" s="13">
        <f t="shared" si="18"/>
        <v>0</v>
      </c>
      <c r="K151" s="12">
        <f t="shared" si="19"/>
        <v>64.3</v>
      </c>
      <c r="L151" s="13">
        <f t="shared" si="19"/>
        <v>64.3</v>
      </c>
      <c r="M151" s="8" t="s">
        <v>52</v>
      </c>
      <c r="N151" s="2" t="s">
        <v>477</v>
      </c>
      <c r="O151" s="2" t="s">
        <v>257</v>
      </c>
      <c r="P151" s="2" t="s">
        <v>64</v>
      </c>
      <c r="Q151" s="2" t="s">
        <v>64</v>
      </c>
      <c r="R151" s="2" t="s">
        <v>64</v>
      </c>
      <c r="S151" s="3">
        <v>0</v>
      </c>
      <c r="T151" s="3">
        <v>0</v>
      </c>
      <c r="U151" s="3">
        <v>0.06</v>
      </c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493</v>
      </c>
      <c r="AX151" s="2" t="s">
        <v>52</v>
      </c>
      <c r="AY151" s="2" t="s">
        <v>52</v>
      </c>
    </row>
    <row r="152" spans="1:51" ht="30" customHeight="1" x14ac:dyDescent="0.3">
      <c r="A152" s="8" t="s">
        <v>235</v>
      </c>
      <c r="B152" s="8" t="s">
        <v>52</v>
      </c>
      <c r="C152" s="8" t="s">
        <v>52</v>
      </c>
      <c r="D152" s="9"/>
      <c r="E152" s="12"/>
      <c r="F152" s="13">
        <f>TRUNC(SUMIF(N144:N151, N143, F144:F151),0)</f>
        <v>1148</v>
      </c>
      <c r="G152" s="12"/>
      <c r="H152" s="13">
        <f>TRUNC(SUMIF(N144:N151, N143, H144:H151),0)</f>
        <v>8752</v>
      </c>
      <c r="I152" s="12"/>
      <c r="J152" s="13">
        <f>TRUNC(SUMIF(N144:N151, N143, J144:J151),0)</f>
        <v>0</v>
      </c>
      <c r="K152" s="12"/>
      <c r="L152" s="13">
        <f>F152+H152+J152</f>
        <v>9900</v>
      </c>
      <c r="M152" s="8" t="s">
        <v>52</v>
      </c>
      <c r="N152" s="2" t="s">
        <v>73</v>
      </c>
      <c r="O152" s="2" t="s">
        <v>73</v>
      </c>
      <c r="P152" s="2" t="s">
        <v>52</v>
      </c>
      <c r="Q152" s="2" t="s">
        <v>52</v>
      </c>
      <c r="R152" s="2" t="s">
        <v>52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52</v>
      </c>
      <c r="AX152" s="2" t="s">
        <v>52</v>
      </c>
      <c r="AY152" s="2" t="s">
        <v>52</v>
      </c>
    </row>
  </sheetData>
  <mergeCells count="7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Y2:Y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AK2:AK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W2:AW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AU2:AU3"/>
    <mergeCell ref="AV2:AV3"/>
    <mergeCell ref="A77:M77"/>
    <mergeCell ref="A4:M4"/>
    <mergeCell ref="A12:M12"/>
    <mergeCell ref="A17:M17"/>
    <mergeCell ref="A22:M22"/>
    <mergeCell ref="A27:M27"/>
    <mergeCell ref="A31:M31"/>
    <mergeCell ref="A45:M45"/>
    <mergeCell ref="A51:M51"/>
    <mergeCell ref="A56:M56"/>
    <mergeCell ref="A62:M62"/>
    <mergeCell ref="A70:M70"/>
    <mergeCell ref="A143:M143"/>
    <mergeCell ref="A83:M83"/>
    <mergeCell ref="A87:M87"/>
    <mergeCell ref="A91:M91"/>
    <mergeCell ref="A98:M98"/>
    <mergeCell ref="A104:M104"/>
    <mergeCell ref="A109:M109"/>
    <mergeCell ref="A113:M113"/>
    <mergeCell ref="A118:M118"/>
    <mergeCell ref="A125:M125"/>
    <mergeCell ref="A131:M131"/>
    <mergeCell ref="A138:M138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B46"/>
  <sheetViews>
    <sheetView topLeftCell="B1" workbookViewId="0"/>
  </sheetViews>
  <sheetFormatPr defaultRowHeight="16.5" x14ac:dyDescent="0.3"/>
  <cols>
    <col min="1" max="1" width="21.625" hidden="1" customWidth="1"/>
    <col min="2" max="2" width="18.375" bestFit="1" customWidth="1"/>
    <col min="3" max="3" width="29.375" bestFit="1" customWidth="1"/>
    <col min="4" max="4" width="5.5" bestFit="1" customWidth="1"/>
    <col min="5" max="5" width="11.625" bestFit="1" customWidth="1"/>
    <col min="6" max="6" width="6.625" bestFit="1" customWidth="1"/>
    <col min="7" max="7" width="11.625" bestFit="1" customWidth="1"/>
    <col min="8" max="8" width="6.625" bestFit="1" customWidth="1"/>
    <col min="9" max="9" width="11.62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1.625" bestFit="1" customWidth="1"/>
    <col min="14" max="14" width="6.625" bestFit="1" customWidth="1"/>
    <col min="15" max="16" width="11.625" bestFit="1" customWidth="1"/>
    <col min="17" max="17" width="11.25" bestFit="1" customWidth="1"/>
    <col min="18" max="18" width="10.5" bestFit="1" customWidth="1"/>
    <col min="19" max="19" width="9.25" bestFit="1" customWidth="1"/>
    <col min="20" max="20" width="10.375" bestFit="1" customWidth="1"/>
    <col min="21" max="22" width="10.5" bestFit="1" customWidth="1"/>
    <col min="23" max="23" width="8.5" bestFit="1" customWidth="1"/>
    <col min="24" max="24" width="10.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145" t="s">
        <v>494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</row>
    <row r="2" spans="1:28" ht="30" customHeight="1" x14ac:dyDescent="0.3">
      <c r="A2" s="150" t="s">
        <v>1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</row>
    <row r="3" spans="1:28" ht="30" customHeight="1" x14ac:dyDescent="0.3">
      <c r="A3" s="143" t="s">
        <v>191</v>
      </c>
      <c r="B3" s="143" t="s">
        <v>2</v>
      </c>
      <c r="C3" s="143" t="s">
        <v>495</v>
      </c>
      <c r="D3" s="143" t="s">
        <v>4</v>
      </c>
      <c r="E3" s="143" t="s">
        <v>6</v>
      </c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 t="s">
        <v>193</v>
      </c>
      <c r="Q3" s="143" t="s">
        <v>194</v>
      </c>
      <c r="R3" s="143"/>
      <c r="S3" s="143"/>
      <c r="T3" s="143"/>
      <c r="U3" s="143"/>
      <c r="V3" s="143"/>
      <c r="W3" s="143" t="s">
        <v>196</v>
      </c>
      <c r="X3" s="143" t="s">
        <v>12</v>
      </c>
      <c r="Y3" s="142" t="s">
        <v>503</v>
      </c>
      <c r="Z3" s="142" t="s">
        <v>504</v>
      </c>
      <c r="AA3" s="142" t="s">
        <v>505</v>
      </c>
      <c r="AB3" s="142" t="s">
        <v>48</v>
      </c>
    </row>
    <row r="4" spans="1:28" ht="30" customHeight="1" x14ac:dyDescent="0.3">
      <c r="A4" s="143"/>
      <c r="B4" s="143"/>
      <c r="C4" s="143"/>
      <c r="D4" s="143"/>
      <c r="E4" s="4" t="s">
        <v>496</v>
      </c>
      <c r="F4" s="4" t="s">
        <v>497</v>
      </c>
      <c r="G4" s="4" t="s">
        <v>498</v>
      </c>
      <c r="H4" s="4" t="s">
        <v>497</v>
      </c>
      <c r="I4" s="4" t="s">
        <v>499</v>
      </c>
      <c r="J4" s="4" t="s">
        <v>497</v>
      </c>
      <c r="K4" s="4" t="s">
        <v>500</v>
      </c>
      <c r="L4" s="4" t="s">
        <v>497</v>
      </c>
      <c r="M4" s="4" t="s">
        <v>501</v>
      </c>
      <c r="N4" s="4" t="s">
        <v>497</v>
      </c>
      <c r="O4" s="4" t="s">
        <v>502</v>
      </c>
      <c r="P4" s="143"/>
      <c r="Q4" s="4" t="s">
        <v>496</v>
      </c>
      <c r="R4" s="4" t="s">
        <v>498</v>
      </c>
      <c r="S4" s="4" t="s">
        <v>499</v>
      </c>
      <c r="T4" s="4" t="s">
        <v>500</v>
      </c>
      <c r="U4" s="4" t="s">
        <v>501</v>
      </c>
      <c r="V4" s="4" t="s">
        <v>502</v>
      </c>
      <c r="W4" s="143"/>
      <c r="X4" s="143"/>
      <c r="Y4" s="142"/>
      <c r="Z4" s="142"/>
      <c r="AA4" s="142"/>
      <c r="AB4" s="142"/>
    </row>
    <row r="5" spans="1:28" ht="30" customHeight="1" x14ac:dyDescent="0.3">
      <c r="A5" s="8" t="s">
        <v>223</v>
      </c>
      <c r="B5" s="8" t="s">
        <v>221</v>
      </c>
      <c r="C5" s="8" t="s">
        <v>52</v>
      </c>
      <c r="D5" s="14" t="s">
        <v>60</v>
      </c>
      <c r="E5" s="15">
        <v>0</v>
      </c>
      <c r="F5" s="8" t="s">
        <v>52</v>
      </c>
      <c r="G5" s="15">
        <v>21000</v>
      </c>
      <c r="H5" s="8" t="s">
        <v>506</v>
      </c>
      <c r="I5" s="15">
        <v>25300</v>
      </c>
      <c r="J5" s="8" t="s">
        <v>507</v>
      </c>
      <c r="K5" s="15">
        <v>0</v>
      </c>
      <c r="L5" s="8" t="s">
        <v>52</v>
      </c>
      <c r="M5" s="15">
        <v>0</v>
      </c>
      <c r="N5" s="8" t="s">
        <v>52</v>
      </c>
      <c r="O5" s="15">
        <f t="shared" ref="O5:O31" si="0">SMALL(E5:M5,COUNTIF(E5:M5,0)+1)</f>
        <v>21000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8" t="s">
        <v>222</v>
      </c>
      <c r="X5" s="8" t="s">
        <v>52</v>
      </c>
      <c r="Y5" s="2" t="s">
        <v>52</v>
      </c>
      <c r="Z5" s="2" t="s">
        <v>52</v>
      </c>
      <c r="AA5" s="16"/>
      <c r="AB5" s="2" t="s">
        <v>52</v>
      </c>
    </row>
    <row r="6" spans="1:28" ht="30" customHeight="1" x14ac:dyDescent="0.3">
      <c r="A6" s="8" t="s">
        <v>219</v>
      </c>
      <c r="B6" s="8" t="s">
        <v>217</v>
      </c>
      <c r="C6" s="8" t="s">
        <v>52</v>
      </c>
      <c r="D6" s="14" t="s">
        <v>60</v>
      </c>
      <c r="E6" s="15">
        <v>0</v>
      </c>
      <c r="F6" s="8" t="s">
        <v>52</v>
      </c>
      <c r="G6" s="15">
        <v>33000</v>
      </c>
      <c r="H6" s="8" t="s">
        <v>508</v>
      </c>
      <c r="I6" s="15">
        <v>39000</v>
      </c>
      <c r="J6" s="8" t="s">
        <v>507</v>
      </c>
      <c r="K6" s="15">
        <v>0</v>
      </c>
      <c r="L6" s="8" t="s">
        <v>52</v>
      </c>
      <c r="M6" s="15">
        <v>0</v>
      </c>
      <c r="N6" s="8" t="s">
        <v>52</v>
      </c>
      <c r="O6" s="15">
        <f t="shared" si="0"/>
        <v>33000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8" t="s">
        <v>218</v>
      </c>
      <c r="X6" s="8" t="s">
        <v>52</v>
      </c>
      <c r="Y6" s="2" t="s">
        <v>52</v>
      </c>
      <c r="Z6" s="2" t="s">
        <v>52</v>
      </c>
      <c r="AA6" s="16"/>
      <c r="AB6" s="2" t="s">
        <v>52</v>
      </c>
    </row>
    <row r="7" spans="1:28" ht="30" customHeight="1" x14ac:dyDescent="0.3">
      <c r="A7" s="8" t="s">
        <v>376</v>
      </c>
      <c r="B7" s="8" t="s">
        <v>373</v>
      </c>
      <c r="C7" s="8" t="s">
        <v>374</v>
      </c>
      <c r="D7" s="14" t="s">
        <v>68</v>
      </c>
      <c r="E7" s="15">
        <v>8419</v>
      </c>
      <c r="F7" s="8" t="s">
        <v>52</v>
      </c>
      <c r="G7" s="15">
        <v>9137</v>
      </c>
      <c r="H7" s="8" t="s">
        <v>509</v>
      </c>
      <c r="I7" s="15">
        <v>10585</v>
      </c>
      <c r="J7" s="8" t="s">
        <v>510</v>
      </c>
      <c r="K7" s="15">
        <v>0</v>
      </c>
      <c r="L7" s="8" t="s">
        <v>52</v>
      </c>
      <c r="M7" s="15">
        <v>0</v>
      </c>
      <c r="N7" s="8" t="s">
        <v>52</v>
      </c>
      <c r="O7" s="15">
        <f t="shared" si="0"/>
        <v>8419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8" t="s">
        <v>375</v>
      </c>
      <c r="X7" s="8" t="s">
        <v>52</v>
      </c>
      <c r="Y7" s="2" t="s">
        <v>52</v>
      </c>
      <c r="Z7" s="2" t="s">
        <v>52</v>
      </c>
      <c r="AA7" s="16"/>
      <c r="AB7" s="2" t="s">
        <v>52</v>
      </c>
    </row>
    <row r="8" spans="1:28" ht="30" customHeight="1" x14ac:dyDescent="0.3">
      <c r="A8" s="8" t="s">
        <v>90</v>
      </c>
      <c r="B8" s="8" t="s">
        <v>86</v>
      </c>
      <c r="C8" s="8" t="s">
        <v>87</v>
      </c>
      <c r="D8" s="14" t="s">
        <v>88</v>
      </c>
      <c r="E8" s="15">
        <v>340</v>
      </c>
      <c r="F8" s="8" t="s">
        <v>52</v>
      </c>
      <c r="G8" s="15">
        <v>0</v>
      </c>
      <c r="H8" s="8" t="s">
        <v>52</v>
      </c>
      <c r="I8" s="15">
        <v>0</v>
      </c>
      <c r="J8" s="8" t="s">
        <v>52</v>
      </c>
      <c r="K8" s="15">
        <v>0</v>
      </c>
      <c r="L8" s="8" t="s">
        <v>52</v>
      </c>
      <c r="M8" s="15">
        <v>0</v>
      </c>
      <c r="N8" s="8" t="s">
        <v>52</v>
      </c>
      <c r="O8" s="15">
        <f t="shared" si="0"/>
        <v>340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8" t="s">
        <v>89</v>
      </c>
      <c r="X8" s="8" t="s">
        <v>52</v>
      </c>
      <c r="Y8" s="2" t="s">
        <v>52</v>
      </c>
      <c r="Z8" s="2" t="s">
        <v>52</v>
      </c>
      <c r="AA8" s="16"/>
      <c r="AB8" s="2" t="s">
        <v>52</v>
      </c>
    </row>
    <row r="9" spans="1:28" ht="30" customHeight="1" x14ac:dyDescent="0.3">
      <c r="A9" s="8" t="s">
        <v>385</v>
      </c>
      <c r="B9" s="8" t="s">
        <v>382</v>
      </c>
      <c r="C9" s="8" t="s">
        <v>383</v>
      </c>
      <c r="D9" s="14" t="s">
        <v>78</v>
      </c>
      <c r="E9" s="15">
        <v>0</v>
      </c>
      <c r="F9" s="8" t="s">
        <v>52</v>
      </c>
      <c r="G9" s="15">
        <v>26970</v>
      </c>
      <c r="H9" s="8" t="s">
        <v>511</v>
      </c>
      <c r="I9" s="15">
        <v>0</v>
      </c>
      <c r="J9" s="8" t="s">
        <v>52</v>
      </c>
      <c r="K9" s="15">
        <v>0</v>
      </c>
      <c r="L9" s="8" t="s">
        <v>52</v>
      </c>
      <c r="M9" s="15">
        <v>0</v>
      </c>
      <c r="N9" s="8" t="s">
        <v>52</v>
      </c>
      <c r="O9" s="15">
        <f t="shared" si="0"/>
        <v>26970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8" t="s">
        <v>384</v>
      </c>
      <c r="X9" s="8" t="s">
        <v>52</v>
      </c>
      <c r="Y9" s="2" t="s">
        <v>52</v>
      </c>
      <c r="Z9" s="2" t="s">
        <v>52</v>
      </c>
      <c r="AA9" s="16"/>
      <c r="AB9" s="2" t="s">
        <v>52</v>
      </c>
    </row>
    <row r="10" spans="1:28" ht="30" customHeight="1" x14ac:dyDescent="0.3">
      <c r="A10" s="8" t="s">
        <v>404</v>
      </c>
      <c r="B10" s="8" t="s">
        <v>402</v>
      </c>
      <c r="C10" s="8" t="s">
        <v>403</v>
      </c>
      <c r="D10" s="14" t="s">
        <v>60</v>
      </c>
      <c r="E10" s="15">
        <v>376675</v>
      </c>
      <c r="F10" s="8" t="s">
        <v>52</v>
      </c>
      <c r="G10" s="15">
        <v>420000</v>
      </c>
      <c r="H10" s="8" t="s">
        <v>512</v>
      </c>
      <c r="I10" s="15">
        <v>421500</v>
      </c>
      <c r="J10" s="8" t="s">
        <v>513</v>
      </c>
      <c r="K10" s="15">
        <v>0</v>
      </c>
      <c r="L10" s="8" t="s">
        <v>52</v>
      </c>
      <c r="M10" s="15">
        <v>0</v>
      </c>
      <c r="N10" s="8" t="s">
        <v>52</v>
      </c>
      <c r="O10" s="15">
        <f t="shared" si="0"/>
        <v>376675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8" t="s">
        <v>514</v>
      </c>
      <c r="X10" s="8" t="s">
        <v>52</v>
      </c>
      <c r="Y10" s="2" t="s">
        <v>52</v>
      </c>
      <c r="Z10" s="2" t="s">
        <v>52</v>
      </c>
      <c r="AA10" s="16"/>
      <c r="AB10" s="2" t="s">
        <v>52</v>
      </c>
    </row>
    <row r="11" spans="1:28" ht="30" customHeight="1" x14ac:dyDescent="0.3">
      <c r="A11" s="8" t="s">
        <v>358</v>
      </c>
      <c r="B11" s="8" t="s">
        <v>355</v>
      </c>
      <c r="C11" s="8" t="s">
        <v>52</v>
      </c>
      <c r="D11" s="14" t="s">
        <v>356</v>
      </c>
      <c r="E11" s="15">
        <v>0</v>
      </c>
      <c r="F11" s="8" t="s">
        <v>52</v>
      </c>
      <c r="G11" s="15">
        <v>5300</v>
      </c>
      <c r="H11" s="8" t="s">
        <v>515</v>
      </c>
      <c r="I11" s="15">
        <v>0</v>
      </c>
      <c r="J11" s="8" t="s">
        <v>52</v>
      </c>
      <c r="K11" s="15">
        <v>0</v>
      </c>
      <c r="L11" s="8" t="s">
        <v>52</v>
      </c>
      <c r="M11" s="15">
        <v>0</v>
      </c>
      <c r="N11" s="8" t="s">
        <v>52</v>
      </c>
      <c r="O11" s="15">
        <f t="shared" si="0"/>
        <v>5300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8" t="s">
        <v>357</v>
      </c>
      <c r="X11" s="8" t="s">
        <v>52</v>
      </c>
      <c r="Y11" s="2" t="s">
        <v>52</v>
      </c>
      <c r="Z11" s="2" t="s">
        <v>52</v>
      </c>
      <c r="AA11" s="16"/>
      <c r="AB11" s="2" t="s">
        <v>52</v>
      </c>
    </row>
    <row r="12" spans="1:28" ht="30" customHeight="1" x14ac:dyDescent="0.3">
      <c r="A12" s="8" t="s">
        <v>215</v>
      </c>
      <c r="B12" s="8" t="s">
        <v>212</v>
      </c>
      <c r="C12" s="8" t="s">
        <v>52</v>
      </c>
      <c r="D12" s="14" t="s">
        <v>213</v>
      </c>
      <c r="E12" s="15">
        <v>0</v>
      </c>
      <c r="F12" s="8" t="s">
        <v>52</v>
      </c>
      <c r="G12" s="15">
        <v>111.36</v>
      </c>
      <c r="H12" s="8" t="s">
        <v>516</v>
      </c>
      <c r="I12" s="15">
        <v>106.8</v>
      </c>
      <c r="J12" s="8" t="s">
        <v>517</v>
      </c>
      <c r="K12" s="15">
        <v>0</v>
      </c>
      <c r="L12" s="8" t="s">
        <v>52</v>
      </c>
      <c r="M12" s="15">
        <v>0</v>
      </c>
      <c r="N12" s="8" t="s">
        <v>52</v>
      </c>
      <c r="O12" s="15">
        <f t="shared" si="0"/>
        <v>106.8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8" t="s">
        <v>214</v>
      </c>
      <c r="X12" s="8" t="s">
        <v>52</v>
      </c>
      <c r="Y12" s="2" t="s">
        <v>52</v>
      </c>
      <c r="Z12" s="2" t="s">
        <v>52</v>
      </c>
      <c r="AA12" s="16"/>
      <c r="AB12" s="2" t="s">
        <v>52</v>
      </c>
    </row>
    <row r="13" spans="1:28" ht="30" customHeight="1" x14ac:dyDescent="0.3">
      <c r="A13" s="8" t="s">
        <v>263</v>
      </c>
      <c r="B13" s="8" t="s">
        <v>261</v>
      </c>
      <c r="C13" s="8" t="s">
        <v>106</v>
      </c>
      <c r="D13" s="14" t="s">
        <v>68</v>
      </c>
      <c r="E13" s="15">
        <v>0</v>
      </c>
      <c r="F13" s="8" t="s">
        <v>52</v>
      </c>
      <c r="G13" s="15">
        <v>13010</v>
      </c>
      <c r="H13" s="8" t="s">
        <v>518</v>
      </c>
      <c r="I13" s="15">
        <v>0</v>
      </c>
      <c r="J13" s="8" t="s">
        <v>52</v>
      </c>
      <c r="K13" s="15">
        <v>0</v>
      </c>
      <c r="L13" s="8" t="s">
        <v>52</v>
      </c>
      <c r="M13" s="15">
        <v>0</v>
      </c>
      <c r="N13" s="8" t="s">
        <v>52</v>
      </c>
      <c r="O13" s="15">
        <f t="shared" si="0"/>
        <v>13010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8" t="s">
        <v>262</v>
      </c>
      <c r="X13" s="8" t="s">
        <v>52</v>
      </c>
      <c r="Y13" s="2" t="s">
        <v>52</v>
      </c>
      <c r="Z13" s="2" t="s">
        <v>52</v>
      </c>
      <c r="AA13" s="16"/>
      <c r="AB13" s="2" t="s">
        <v>52</v>
      </c>
    </row>
    <row r="14" spans="1:28" ht="30" customHeight="1" x14ac:dyDescent="0.3">
      <c r="A14" s="8" t="s">
        <v>301</v>
      </c>
      <c r="B14" s="8" t="s">
        <v>273</v>
      </c>
      <c r="C14" s="8" t="s">
        <v>299</v>
      </c>
      <c r="D14" s="14" t="s">
        <v>275</v>
      </c>
      <c r="E14" s="15">
        <v>830</v>
      </c>
      <c r="F14" s="8" t="s">
        <v>52</v>
      </c>
      <c r="G14" s="15">
        <v>1000</v>
      </c>
      <c r="H14" s="8" t="s">
        <v>519</v>
      </c>
      <c r="I14" s="15">
        <v>0</v>
      </c>
      <c r="J14" s="8" t="s">
        <v>52</v>
      </c>
      <c r="K14" s="15">
        <v>0</v>
      </c>
      <c r="L14" s="8" t="s">
        <v>52</v>
      </c>
      <c r="M14" s="15">
        <v>0</v>
      </c>
      <c r="N14" s="8" t="s">
        <v>52</v>
      </c>
      <c r="O14" s="15">
        <f t="shared" si="0"/>
        <v>830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8" t="s">
        <v>300</v>
      </c>
      <c r="X14" s="8" t="s">
        <v>52</v>
      </c>
      <c r="Y14" s="2" t="s">
        <v>52</v>
      </c>
      <c r="Z14" s="2" t="s">
        <v>52</v>
      </c>
      <c r="AA14" s="16"/>
      <c r="AB14" s="2" t="s">
        <v>52</v>
      </c>
    </row>
    <row r="15" spans="1:28" ht="30" customHeight="1" x14ac:dyDescent="0.3">
      <c r="A15" s="8" t="s">
        <v>277</v>
      </c>
      <c r="B15" s="8" t="s">
        <v>273</v>
      </c>
      <c r="C15" s="8" t="s">
        <v>274</v>
      </c>
      <c r="D15" s="14" t="s">
        <v>275</v>
      </c>
      <c r="E15" s="15">
        <v>20830</v>
      </c>
      <c r="F15" s="8" t="s">
        <v>52</v>
      </c>
      <c r="G15" s="15">
        <v>26500</v>
      </c>
      <c r="H15" s="8" t="s">
        <v>520</v>
      </c>
      <c r="I15" s="15">
        <v>29900</v>
      </c>
      <c r="J15" s="8" t="s">
        <v>521</v>
      </c>
      <c r="K15" s="15">
        <v>0</v>
      </c>
      <c r="L15" s="8" t="s">
        <v>52</v>
      </c>
      <c r="M15" s="15">
        <v>0</v>
      </c>
      <c r="N15" s="8" t="s">
        <v>52</v>
      </c>
      <c r="O15" s="15">
        <f t="shared" si="0"/>
        <v>20830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8" t="s">
        <v>276</v>
      </c>
      <c r="X15" s="8" t="s">
        <v>52</v>
      </c>
      <c r="Y15" s="2" t="s">
        <v>52</v>
      </c>
      <c r="Z15" s="2" t="s">
        <v>52</v>
      </c>
      <c r="AA15" s="16"/>
      <c r="AB15" s="2" t="s">
        <v>52</v>
      </c>
    </row>
    <row r="16" spans="1:28" ht="30" customHeight="1" x14ac:dyDescent="0.3">
      <c r="A16" s="8" t="s">
        <v>281</v>
      </c>
      <c r="B16" s="8" t="s">
        <v>273</v>
      </c>
      <c r="C16" s="8" t="s">
        <v>279</v>
      </c>
      <c r="D16" s="14" t="s">
        <v>275</v>
      </c>
      <c r="E16" s="15">
        <v>6640</v>
      </c>
      <c r="F16" s="8" t="s">
        <v>52</v>
      </c>
      <c r="G16" s="15">
        <v>8000</v>
      </c>
      <c r="H16" s="8" t="s">
        <v>520</v>
      </c>
      <c r="I16" s="15">
        <v>8700</v>
      </c>
      <c r="J16" s="8" t="s">
        <v>521</v>
      </c>
      <c r="K16" s="15">
        <v>0</v>
      </c>
      <c r="L16" s="8" t="s">
        <v>52</v>
      </c>
      <c r="M16" s="15">
        <v>0</v>
      </c>
      <c r="N16" s="8" t="s">
        <v>52</v>
      </c>
      <c r="O16" s="15">
        <f t="shared" si="0"/>
        <v>6640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8" t="s">
        <v>280</v>
      </c>
      <c r="X16" s="8" t="s">
        <v>52</v>
      </c>
      <c r="Y16" s="2" t="s">
        <v>52</v>
      </c>
      <c r="Z16" s="2" t="s">
        <v>52</v>
      </c>
      <c r="AA16" s="16"/>
      <c r="AB16" s="2" t="s">
        <v>52</v>
      </c>
    </row>
    <row r="17" spans="1:28" ht="30" customHeight="1" x14ac:dyDescent="0.3">
      <c r="A17" s="8" t="s">
        <v>285</v>
      </c>
      <c r="B17" s="8" t="s">
        <v>273</v>
      </c>
      <c r="C17" s="8" t="s">
        <v>283</v>
      </c>
      <c r="D17" s="14" t="s">
        <v>275</v>
      </c>
      <c r="E17" s="15">
        <v>0</v>
      </c>
      <c r="F17" s="8" t="s">
        <v>52</v>
      </c>
      <c r="G17" s="15">
        <v>25500</v>
      </c>
      <c r="H17" s="8" t="s">
        <v>520</v>
      </c>
      <c r="I17" s="15">
        <v>24600</v>
      </c>
      <c r="J17" s="8" t="s">
        <v>521</v>
      </c>
      <c r="K17" s="15">
        <v>0</v>
      </c>
      <c r="L17" s="8" t="s">
        <v>52</v>
      </c>
      <c r="M17" s="15">
        <v>0</v>
      </c>
      <c r="N17" s="8" t="s">
        <v>52</v>
      </c>
      <c r="O17" s="15">
        <f t="shared" si="0"/>
        <v>24600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8" t="s">
        <v>284</v>
      </c>
      <c r="X17" s="8" t="s">
        <v>52</v>
      </c>
      <c r="Y17" s="2" t="s">
        <v>52</v>
      </c>
      <c r="Z17" s="2" t="s">
        <v>52</v>
      </c>
      <c r="AA17" s="16"/>
      <c r="AB17" s="2" t="s">
        <v>52</v>
      </c>
    </row>
    <row r="18" spans="1:28" ht="30" customHeight="1" x14ac:dyDescent="0.3">
      <c r="A18" s="8" t="s">
        <v>293</v>
      </c>
      <c r="B18" s="8" t="s">
        <v>273</v>
      </c>
      <c r="C18" s="8" t="s">
        <v>291</v>
      </c>
      <c r="D18" s="14" t="s">
        <v>275</v>
      </c>
      <c r="E18" s="15">
        <v>1440</v>
      </c>
      <c r="F18" s="8" t="s">
        <v>52</v>
      </c>
      <c r="G18" s="15">
        <v>0</v>
      </c>
      <c r="H18" s="8" t="s">
        <v>52</v>
      </c>
      <c r="I18" s="15">
        <v>0</v>
      </c>
      <c r="J18" s="8" t="s">
        <v>52</v>
      </c>
      <c r="K18" s="15">
        <v>0</v>
      </c>
      <c r="L18" s="8" t="s">
        <v>52</v>
      </c>
      <c r="M18" s="15">
        <v>0</v>
      </c>
      <c r="N18" s="8" t="s">
        <v>52</v>
      </c>
      <c r="O18" s="15">
        <f t="shared" si="0"/>
        <v>1440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8" t="s">
        <v>292</v>
      </c>
      <c r="X18" s="8" t="s">
        <v>52</v>
      </c>
      <c r="Y18" s="2" t="s">
        <v>52</v>
      </c>
      <c r="Z18" s="2" t="s">
        <v>52</v>
      </c>
      <c r="AA18" s="16"/>
      <c r="AB18" s="2" t="s">
        <v>52</v>
      </c>
    </row>
    <row r="19" spans="1:28" ht="30" customHeight="1" x14ac:dyDescent="0.3">
      <c r="A19" s="8" t="s">
        <v>297</v>
      </c>
      <c r="B19" s="8" t="s">
        <v>273</v>
      </c>
      <c r="C19" s="8" t="s">
        <v>295</v>
      </c>
      <c r="D19" s="14" t="s">
        <v>275</v>
      </c>
      <c r="E19" s="15">
        <v>2100</v>
      </c>
      <c r="F19" s="8" t="s">
        <v>52</v>
      </c>
      <c r="G19" s="15">
        <v>0</v>
      </c>
      <c r="H19" s="8" t="s">
        <v>52</v>
      </c>
      <c r="I19" s="15">
        <v>0</v>
      </c>
      <c r="J19" s="8" t="s">
        <v>52</v>
      </c>
      <c r="K19" s="15">
        <v>0</v>
      </c>
      <c r="L19" s="8" t="s">
        <v>52</v>
      </c>
      <c r="M19" s="15">
        <v>0</v>
      </c>
      <c r="N19" s="8" t="s">
        <v>52</v>
      </c>
      <c r="O19" s="15">
        <f t="shared" si="0"/>
        <v>2100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8" t="s">
        <v>296</v>
      </c>
      <c r="X19" s="8" t="s">
        <v>52</v>
      </c>
      <c r="Y19" s="2" t="s">
        <v>52</v>
      </c>
      <c r="Z19" s="2" t="s">
        <v>52</v>
      </c>
      <c r="AA19" s="16"/>
      <c r="AB19" s="2" t="s">
        <v>52</v>
      </c>
    </row>
    <row r="20" spans="1:28" ht="30" customHeight="1" x14ac:dyDescent="0.3">
      <c r="A20" s="8" t="s">
        <v>289</v>
      </c>
      <c r="B20" s="8" t="s">
        <v>273</v>
      </c>
      <c r="C20" s="8" t="s">
        <v>287</v>
      </c>
      <c r="D20" s="14" t="s">
        <v>275</v>
      </c>
      <c r="E20" s="15">
        <v>5700</v>
      </c>
      <c r="F20" s="8" t="s">
        <v>52</v>
      </c>
      <c r="G20" s="15">
        <v>0</v>
      </c>
      <c r="H20" s="8" t="s">
        <v>52</v>
      </c>
      <c r="I20" s="15">
        <v>0</v>
      </c>
      <c r="J20" s="8" t="s">
        <v>52</v>
      </c>
      <c r="K20" s="15">
        <v>0</v>
      </c>
      <c r="L20" s="8" t="s">
        <v>52</v>
      </c>
      <c r="M20" s="15">
        <v>0</v>
      </c>
      <c r="N20" s="8" t="s">
        <v>52</v>
      </c>
      <c r="O20" s="15">
        <f t="shared" si="0"/>
        <v>5700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8" t="s">
        <v>288</v>
      </c>
      <c r="X20" s="8" t="s">
        <v>52</v>
      </c>
      <c r="Y20" s="2" t="s">
        <v>52</v>
      </c>
      <c r="Z20" s="2" t="s">
        <v>52</v>
      </c>
      <c r="AA20" s="16"/>
      <c r="AB20" s="2" t="s">
        <v>52</v>
      </c>
    </row>
    <row r="21" spans="1:28" ht="30" customHeight="1" x14ac:dyDescent="0.3">
      <c r="A21" s="8" t="s">
        <v>305</v>
      </c>
      <c r="B21" s="8" t="s">
        <v>273</v>
      </c>
      <c r="C21" s="8" t="s">
        <v>303</v>
      </c>
      <c r="D21" s="14" t="s">
        <v>275</v>
      </c>
      <c r="E21" s="15">
        <v>0</v>
      </c>
      <c r="F21" s="8" t="s">
        <v>52</v>
      </c>
      <c r="G21" s="15">
        <v>0</v>
      </c>
      <c r="H21" s="8" t="s">
        <v>52</v>
      </c>
      <c r="I21" s="15">
        <v>0</v>
      </c>
      <c r="J21" s="8" t="s">
        <v>52</v>
      </c>
      <c r="K21" s="15">
        <v>0</v>
      </c>
      <c r="L21" s="8" t="s">
        <v>52</v>
      </c>
      <c r="M21" s="15">
        <v>10000</v>
      </c>
      <c r="N21" s="8" t="s">
        <v>522</v>
      </c>
      <c r="O21" s="15">
        <f t="shared" si="0"/>
        <v>10000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8" t="s">
        <v>304</v>
      </c>
      <c r="X21" s="8" t="s">
        <v>52</v>
      </c>
      <c r="Y21" s="2" t="s">
        <v>52</v>
      </c>
      <c r="Z21" s="2" t="s">
        <v>52</v>
      </c>
      <c r="AA21" s="16"/>
      <c r="AB21" s="2" t="s">
        <v>52</v>
      </c>
    </row>
    <row r="22" spans="1:28" ht="30" customHeight="1" x14ac:dyDescent="0.3">
      <c r="A22" s="8" t="s">
        <v>309</v>
      </c>
      <c r="B22" s="8" t="s">
        <v>273</v>
      </c>
      <c r="C22" s="8" t="s">
        <v>307</v>
      </c>
      <c r="D22" s="14" t="s">
        <v>275</v>
      </c>
      <c r="E22" s="15">
        <v>0</v>
      </c>
      <c r="F22" s="8" t="s">
        <v>52</v>
      </c>
      <c r="G22" s="15">
        <v>9500</v>
      </c>
      <c r="H22" s="8" t="s">
        <v>520</v>
      </c>
      <c r="I22" s="15">
        <v>10800</v>
      </c>
      <c r="J22" s="8" t="s">
        <v>521</v>
      </c>
      <c r="K22" s="15">
        <v>0</v>
      </c>
      <c r="L22" s="8" t="s">
        <v>52</v>
      </c>
      <c r="M22" s="15">
        <v>0</v>
      </c>
      <c r="N22" s="8" t="s">
        <v>52</v>
      </c>
      <c r="O22" s="15">
        <f t="shared" si="0"/>
        <v>9500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8" t="s">
        <v>308</v>
      </c>
      <c r="X22" s="8" t="s">
        <v>52</v>
      </c>
      <c r="Y22" s="2" t="s">
        <v>52</v>
      </c>
      <c r="Z22" s="2" t="s">
        <v>52</v>
      </c>
      <c r="AA22" s="16"/>
      <c r="AB22" s="2" t="s">
        <v>52</v>
      </c>
    </row>
    <row r="23" spans="1:28" ht="30" customHeight="1" x14ac:dyDescent="0.3">
      <c r="A23" s="8" t="s">
        <v>314</v>
      </c>
      <c r="B23" s="8" t="s">
        <v>273</v>
      </c>
      <c r="C23" s="8" t="s">
        <v>311</v>
      </c>
      <c r="D23" s="14" t="s">
        <v>312</v>
      </c>
      <c r="E23" s="15">
        <v>0</v>
      </c>
      <c r="F23" s="8" t="s">
        <v>52</v>
      </c>
      <c r="G23" s="15">
        <v>23000</v>
      </c>
      <c r="H23" s="8" t="s">
        <v>520</v>
      </c>
      <c r="I23" s="15">
        <v>0</v>
      </c>
      <c r="J23" s="8" t="s">
        <v>52</v>
      </c>
      <c r="K23" s="15">
        <v>0</v>
      </c>
      <c r="L23" s="8" t="s">
        <v>52</v>
      </c>
      <c r="M23" s="15">
        <v>0</v>
      </c>
      <c r="N23" s="8" t="s">
        <v>52</v>
      </c>
      <c r="O23" s="15">
        <f t="shared" si="0"/>
        <v>23000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8" t="s">
        <v>313</v>
      </c>
      <c r="X23" s="8" t="s">
        <v>52</v>
      </c>
      <c r="Y23" s="2" t="s">
        <v>52</v>
      </c>
      <c r="Z23" s="2" t="s">
        <v>52</v>
      </c>
      <c r="AA23" s="16"/>
      <c r="AB23" s="2" t="s">
        <v>52</v>
      </c>
    </row>
    <row r="24" spans="1:28" ht="30" customHeight="1" x14ac:dyDescent="0.3">
      <c r="A24" s="8" t="s">
        <v>446</v>
      </c>
      <c r="B24" s="8" t="s">
        <v>443</v>
      </c>
      <c r="C24" s="8" t="s">
        <v>444</v>
      </c>
      <c r="D24" s="14" t="s">
        <v>312</v>
      </c>
      <c r="E24" s="15">
        <v>200</v>
      </c>
      <c r="F24" s="8" t="s">
        <v>52</v>
      </c>
      <c r="G24" s="15">
        <v>250</v>
      </c>
      <c r="H24" s="8" t="s">
        <v>523</v>
      </c>
      <c r="I24" s="15">
        <v>319</v>
      </c>
      <c r="J24" s="8" t="s">
        <v>524</v>
      </c>
      <c r="K24" s="15">
        <v>0</v>
      </c>
      <c r="L24" s="8" t="s">
        <v>52</v>
      </c>
      <c r="M24" s="15">
        <v>0</v>
      </c>
      <c r="N24" s="8" t="s">
        <v>52</v>
      </c>
      <c r="O24" s="15">
        <f t="shared" si="0"/>
        <v>200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8" t="s">
        <v>445</v>
      </c>
      <c r="X24" s="8" t="s">
        <v>52</v>
      </c>
      <c r="Y24" s="2" t="s">
        <v>52</v>
      </c>
      <c r="Z24" s="2" t="s">
        <v>52</v>
      </c>
      <c r="AA24" s="16"/>
      <c r="AB24" s="2" t="s">
        <v>52</v>
      </c>
    </row>
    <row r="25" spans="1:28" ht="30" customHeight="1" x14ac:dyDescent="0.3">
      <c r="A25" s="8" t="s">
        <v>441</v>
      </c>
      <c r="B25" s="8" t="s">
        <v>438</v>
      </c>
      <c r="C25" s="8" t="s">
        <v>439</v>
      </c>
      <c r="D25" s="14" t="s">
        <v>213</v>
      </c>
      <c r="E25" s="15">
        <v>1993.5</v>
      </c>
      <c r="F25" s="8" t="s">
        <v>52</v>
      </c>
      <c r="G25" s="15">
        <v>0</v>
      </c>
      <c r="H25" s="8" t="s">
        <v>52</v>
      </c>
      <c r="I25" s="15">
        <v>0</v>
      </c>
      <c r="J25" s="8" t="s">
        <v>52</v>
      </c>
      <c r="K25" s="15">
        <v>0</v>
      </c>
      <c r="L25" s="8" t="s">
        <v>52</v>
      </c>
      <c r="M25" s="15">
        <v>0</v>
      </c>
      <c r="N25" s="8" t="s">
        <v>52</v>
      </c>
      <c r="O25" s="15">
        <f t="shared" si="0"/>
        <v>1993.5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8" t="s">
        <v>440</v>
      </c>
      <c r="X25" s="8" t="s">
        <v>525</v>
      </c>
      <c r="Y25" s="2" t="s">
        <v>52</v>
      </c>
      <c r="Z25" s="2" t="s">
        <v>52</v>
      </c>
      <c r="AA25" s="16"/>
      <c r="AB25" s="2" t="s">
        <v>52</v>
      </c>
    </row>
    <row r="26" spans="1:28" ht="30" customHeight="1" x14ac:dyDescent="0.3">
      <c r="A26" s="8" t="s">
        <v>459</v>
      </c>
      <c r="B26" s="8" t="s">
        <v>455</v>
      </c>
      <c r="C26" s="8" t="s">
        <v>456</v>
      </c>
      <c r="D26" s="14" t="s">
        <v>457</v>
      </c>
      <c r="E26" s="15">
        <v>5060</v>
      </c>
      <c r="F26" s="8" t="s">
        <v>52</v>
      </c>
      <c r="G26" s="15">
        <v>5733</v>
      </c>
      <c r="H26" s="8" t="s">
        <v>526</v>
      </c>
      <c r="I26" s="15">
        <v>6066</v>
      </c>
      <c r="J26" s="8" t="s">
        <v>527</v>
      </c>
      <c r="K26" s="15">
        <v>0</v>
      </c>
      <c r="L26" s="8" t="s">
        <v>52</v>
      </c>
      <c r="M26" s="15">
        <v>0</v>
      </c>
      <c r="N26" s="8" t="s">
        <v>52</v>
      </c>
      <c r="O26" s="15">
        <f t="shared" si="0"/>
        <v>5060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8" t="s">
        <v>458</v>
      </c>
      <c r="X26" s="8" t="s">
        <v>52</v>
      </c>
      <c r="Y26" s="2" t="s">
        <v>52</v>
      </c>
      <c r="Z26" s="2" t="s">
        <v>52</v>
      </c>
      <c r="AA26" s="16"/>
      <c r="AB26" s="2" t="s">
        <v>52</v>
      </c>
    </row>
    <row r="27" spans="1:28" ht="30" customHeight="1" x14ac:dyDescent="0.3">
      <c r="A27" s="8" t="s">
        <v>483</v>
      </c>
      <c r="B27" s="8" t="s">
        <v>480</v>
      </c>
      <c r="C27" s="8" t="s">
        <v>481</v>
      </c>
      <c r="D27" s="14" t="s">
        <v>457</v>
      </c>
      <c r="E27" s="15">
        <v>6934</v>
      </c>
      <c r="F27" s="8" t="s">
        <v>52</v>
      </c>
      <c r="G27" s="15">
        <v>0</v>
      </c>
      <c r="H27" s="8" t="s">
        <v>52</v>
      </c>
      <c r="I27" s="15">
        <v>0</v>
      </c>
      <c r="J27" s="8" t="s">
        <v>52</v>
      </c>
      <c r="K27" s="15">
        <v>0</v>
      </c>
      <c r="L27" s="8" t="s">
        <v>52</v>
      </c>
      <c r="M27" s="15">
        <v>0</v>
      </c>
      <c r="N27" s="8" t="s">
        <v>52</v>
      </c>
      <c r="O27" s="15">
        <f t="shared" si="0"/>
        <v>6934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8" t="s">
        <v>482</v>
      </c>
      <c r="X27" s="8" t="s">
        <v>52</v>
      </c>
      <c r="Y27" s="2" t="s">
        <v>52</v>
      </c>
      <c r="Z27" s="2" t="s">
        <v>52</v>
      </c>
      <c r="AA27" s="16"/>
      <c r="AB27" s="2" t="s">
        <v>52</v>
      </c>
    </row>
    <row r="28" spans="1:28" ht="30" customHeight="1" x14ac:dyDescent="0.3">
      <c r="A28" s="8" t="s">
        <v>464</v>
      </c>
      <c r="B28" s="8" t="s">
        <v>461</v>
      </c>
      <c r="C28" s="8" t="s">
        <v>462</v>
      </c>
      <c r="D28" s="14" t="s">
        <v>457</v>
      </c>
      <c r="E28" s="15">
        <v>1840</v>
      </c>
      <c r="F28" s="8" t="s">
        <v>52</v>
      </c>
      <c r="G28" s="15">
        <v>2711</v>
      </c>
      <c r="H28" s="8" t="s">
        <v>528</v>
      </c>
      <c r="I28" s="15">
        <v>2683</v>
      </c>
      <c r="J28" s="8" t="s">
        <v>527</v>
      </c>
      <c r="K28" s="15">
        <v>0</v>
      </c>
      <c r="L28" s="8" t="s">
        <v>52</v>
      </c>
      <c r="M28" s="15">
        <v>0</v>
      </c>
      <c r="N28" s="8" t="s">
        <v>52</v>
      </c>
      <c r="O28" s="15">
        <f t="shared" si="0"/>
        <v>1840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8" t="s">
        <v>463</v>
      </c>
      <c r="X28" s="8" t="s">
        <v>52</v>
      </c>
      <c r="Y28" s="2" t="s">
        <v>52</v>
      </c>
      <c r="Z28" s="2" t="s">
        <v>52</v>
      </c>
      <c r="AA28" s="16"/>
      <c r="AB28" s="2" t="s">
        <v>52</v>
      </c>
    </row>
    <row r="29" spans="1:28" ht="30" customHeight="1" x14ac:dyDescent="0.3">
      <c r="A29" s="8" t="s">
        <v>487</v>
      </c>
      <c r="B29" s="8" t="s">
        <v>461</v>
      </c>
      <c r="C29" s="8" t="s">
        <v>485</v>
      </c>
      <c r="D29" s="14" t="s">
        <v>457</v>
      </c>
      <c r="E29" s="15">
        <v>1778</v>
      </c>
      <c r="F29" s="8" t="s">
        <v>52</v>
      </c>
      <c r="G29" s="15">
        <v>2711</v>
      </c>
      <c r="H29" s="8" t="s">
        <v>528</v>
      </c>
      <c r="I29" s="15">
        <v>2683</v>
      </c>
      <c r="J29" s="8" t="s">
        <v>527</v>
      </c>
      <c r="K29" s="15">
        <v>0</v>
      </c>
      <c r="L29" s="8" t="s">
        <v>52</v>
      </c>
      <c r="M29" s="15">
        <v>0</v>
      </c>
      <c r="N29" s="8" t="s">
        <v>52</v>
      </c>
      <c r="O29" s="15">
        <f t="shared" si="0"/>
        <v>1778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8" t="s">
        <v>486</v>
      </c>
      <c r="X29" s="8" t="s">
        <v>52</v>
      </c>
      <c r="Y29" s="2" t="s">
        <v>52</v>
      </c>
      <c r="Z29" s="2" t="s">
        <v>52</v>
      </c>
      <c r="AA29" s="16"/>
      <c r="AB29" s="2" t="s">
        <v>52</v>
      </c>
    </row>
    <row r="30" spans="1:28" ht="30" customHeight="1" x14ac:dyDescent="0.3">
      <c r="A30" s="8" t="s">
        <v>80</v>
      </c>
      <c r="B30" s="8" t="s">
        <v>76</v>
      </c>
      <c r="C30" s="8" t="s">
        <v>77</v>
      </c>
      <c r="D30" s="14" t="s">
        <v>78</v>
      </c>
      <c r="E30" s="15">
        <v>1400</v>
      </c>
      <c r="F30" s="8" t="s">
        <v>52</v>
      </c>
      <c r="G30" s="15">
        <v>1670</v>
      </c>
      <c r="H30" s="8" t="s">
        <v>529</v>
      </c>
      <c r="I30" s="15">
        <v>0</v>
      </c>
      <c r="J30" s="8" t="s">
        <v>52</v>
      </c>
      <c r="K30" s="15">
        <v>0</v>
      </c>
      <c r="L30" s="8" t="s">
        <v>52</v>
      </c>
      <c r="M30" s="15">
        <v>0</v>
      </c>
      <c r="N30" s="8" t="s">
        <v>52</v>
      </c>
      <c r="O30" s="15">
        <f t="shared" si="0"/>
        <v>1400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8" t="s">
        <v>79</v>
      </c>
      <c r="X30" s="8" t="s">
        <v>52</v>
      </c>
      <c r="Y30" s="2" t="s">
        <v>52</v>
      </c>
      <c r="Z30" s="2" t="s">
        <v>52</v>
      </c>
      <c r="AA30" s="16"/>
      <c r="AB30" s="2" t="s">
        <v>52</v>
      </c>
    </row>
    <row r="31" spans="1:28" ht="30" customHeight="1" x14ac:dyDescent="0.3">
      <c r="A31" s="8" t="s">
        <v>84</v>
      </c>
      <c r="B31" s="8" t="s">
        <v>76</v>
      </c>
      <c r="C31" s="8" t="s">
        <v>82</v>
      </c>
      <c r="D31" s="14" t="s">
        <v>78</v>
      </c>
      <c r="E31" s="15">
        <v>1920</v>
      </c>
      <c r="F31" s="8" t="s">
        <v>52</v>
      </c>
      <c r="G31" s="15">
        <v>2160</v>
      </c>
      <c r="H31" s="8" t="s">
        <v>529</v>
      </c>
      <c r="I31" s="15">
        <v>0</v>
      </c>
      <c r="J31" s="8" t="s">
        <v>52</v>
      </c>
      <c r="K31" s="15">
        <v>0</v>
      </c>
      <c r="L31" s="8" t="s">
        <v>52</v>
      </c>
      <c r="M31" s="15">
        <v>0</v>
      </c>
      <c r="N31" s="8" t="s">
        <v>52</v>
      </c>
      <c r="O31" s="15">
        <f t="shared" si="0"/>
        <v>1920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8" t="s">
        <v>83</v>
      </c>
      <c r="X31" s="8" t="s">
        <v>52</v>
      </c>
      <c r="Y31" s="2" t="s">
        <v>52</v>
      </c>
      <c r="Z31" s="2" t="s">
        <v>52</v>
      </c>
      <c r="AA31" s="16"/>
      <c r="AB31" s="2" t="s">
        <v>52</v>
      </c>
    </row>
    <row r="32" spans="1:28" ht="30" customHeight="1" x14ac:dyDescent="0.3">
      <c r="A32" s="8" t="s">
        <v>183</v>
      </c>
      <c r="B32" s="8" t="s">
        <v>180</v>
      </c>
      <c r="C32" s="8" t="s">
        <v>181</v>
      </c>
      <c r="D32" s="14" t="s">
        <v>94</v>
      </c>
      <c r="E32" s="15">
        <v>0</v>
      </c>
      <c r="F32" s="8" t="s">
        <v>52</v>
      </c>
      <c r="G32" s="15">
        <v>0</v>
      </c>
      <c r="H32" s="8" t="s">
        <v>52</v>
      </c>
      <c r="I32" s="15">
        <v>0</v>
      </c>
      <c r="J32" s="8" t="s">
        <v>52</v>
      </c>
      <c r="K32" s="15">
        <v>0</v>
      </c>
      <c r="L32" s="8" t="s">
        <v>52</v>
      </c>
      <c r="M32" s="15">
        <v>0</v>
      </c>
      <c r="N32" s="8" t="s">
        <v>52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23593</v>
      </c>
      <c r="V32" s="15">
        <f>SMALL(Q32:U32,COUNTIF(Q32:U32,0)+1)</f>
        <v>23593</v>
      </c>
      <c r="W32" s="8" t="s">
        <v>182</v>
      </c>
      <c r="X32" s="8" t="s">
        <v>52</v>
      </c>
      <c r="Y32" s="2" t="s">
        <v>530</v>
      </c>
      <c r="Z32" s="2" t="s">
        <v>52</v>
      </c>
      <c r="AA32" s="16"/>
      <c r="AB32" s="2" t="s">
        <v>52</v>
      </c>
    </row>
    <row r="33" spans="1:28" ht="30" customHeight="1" x14ac:dyDescent="0.3">
      <c r="A33" s="8" t="s">
        <v>188</v>
      </c>
      <c r="B33" s="8" t="s">
        <v>185</v>
      </c>
      <c r="C33" s="8" t="s">
        <v>186</v>
      </c>
      <c r="D33" s="14" t="s">
        <v>94</v>
      </c>
      <c r="E33" s="15">
        <v>0</v>
      </c>
      <c r="F33" s="8" t="s">
        <v>52</v>
      </c>
      <c r="G33" s="15">
        <v>0</v>
      </c>
      <c r="H33" s="8" t="s">
        <v>52</v>
      </c>
      <c r="I33" s="15">
        <v>0</v>
      </c>
      <c r="J33" s="8" t="s">
        <v>52</v>
      </c>
      <c r="K33" s="15">
        <v>0</v>
      </c>
      <c r="L33" s="8" t="s">
        <v>52</v>
      </c>
      <c r="M33" s="15">
        <v>0</v>
      </c>
      <c r="N33" s="8" t="s">
        <v>52</v>
      </c>
      <c r="O33" s="15">
        <v>0</v>
      </c>
      <c r="P33" s="15">
        <v>0</v>
      </c>
      <c r="Q33" s="15">
        <v>0</v>
      </c>
      <c r="R33" s="15">
        <v>13210</v>
      </c>
      <c r="S33" s="15">
        <v>0</v>
      </c>
      <c r="T33" s="15">
        <v>0</v>
      </c>
      <c r="U33" s="15">
        <v>0</v>
      </c>
      <c r="V33" s="15">
        <f>SMALL(Q33:U33,COUNTIF(Q33:U33,0)+1)</f>
        <v>13210</v>
      </c>
      <c r="W33" s="8" t="s">
        <v>187</v>
      </c>
      <c r="X33" s="8" t="s">
        <v>52</v>
      </c>
      <c r="Y33" s="2" t="s">
        <v>530</v>
      </c>
      <c r="Z33" s="2" t="s">
        <v>52</v>
      </c>
      <c r="AA33" s="16"/>
      <c r="AB33" s="2" t="s">
        <v>52</v>
      </c>
    </row>
    <row r="34" spans="1:28" ht="30" customHeight="1" x14ac:dyDescent="0.3">
      <c r="A34" s="8" t="s">
        <v>233</v>
      </c>
      <c r="B34" s="8" t="s">
        <v>231</v>
      </c>
      <c r="C34" s="8" t="s">
        <v>226</v>
      </c>
      <c r="D34" s="14" t="s">
        <v>227</v>
      </c>
      <c r="E34" s="15">
        <v>0</v>
      </c>
      <c r="F34" s="8" t="s">
        <v>52</v>
      </c>
      <c r="G34" s="15">
        <v>0</v>
      </c>
      <c r="H34" s="8" t="s">
        <v>52</v>
      </c>
      <c r="I34" s="15">
        <v>0</v>
      </c>
      <c r="J34" s="8" t="s">
        <v>52</v>
      </c>
      <c r="K34" s="15">
        <v>0</v>
      </c>
      <c r="L34" s="8" t="s">
        <v>52</v>
      </c>
      <c r="M34" s="15">
        <v>0</v>
      </c>
      <c r="N34" s="8" t="s">
        <v>52</v>
      </c>
      <c r="O34" s="15">
        <v>0</v>
      </c>
      <c r="P34" s="15">
        <v>125427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8" t="s">
        <v>232</v>
      </c>
      <c r="X34" s="8" t="s">
        <v>52</v>
      </c>
      <c r="Y34" s="2" t="s">
        <v>531</v>
      </c>
      <c r="Z34" s="2" t="s">
        <v>52</v>
      </c>
      <c r="AA34" s="16"/>
      <c r="AB34" s="2" t="s">
        <v>52</v>
      </c>
    </row>
    <row r="35" spans="1:28" ht="30" customHeight="1" x14ac:dyDescent="0.3">
      <c r="A35" s="8" t="s">
        <v>267</v>
      </c>
      <c r="B35" s="8" t="s">
        <v>265</v>
      </c>
      <c r="C35" s="8" t="s">
        <v>226</v>
      </c>
      <c r="D35" s="14" t="s">
        <v>227</v>
      </c>
      <c r="E35" s="15">
        <v>0</v>
      </c>
      <c r="F35" s="8" t="s">
        <v>52</v>
      </c>
      <c r="G35" s="15">
        <v>0</v>
      </c>
      <c r="H35" s="8" t="s">
        <v>52</v>
      </c>
      <c r="I35" s="15">
        <v>0</v>
      </c>
      <c r="J35" s="8" t="s">
        <v>52</v>
      </c>
      <c r="K35" s="15">
        <v>0</v>
      </c>
      <c r="L35" s="8" t="s">
        <v>52</v>
      </c>
      <c r="M35" s="15">
        <v>0</v>
      </c>
      <c r="N35" s="8" t="s">
        <v>52</v>
      </c>
      <c r="O35" s="15">
        <v>0</v>
      </c>
      <c r="P35" s="15">
        <v>152019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8" t="s">
        <v>266</v>
      </c>
      <c r="X35" s="8" t="s">
        <v>52</v>
      </c>
      <c r="Y35" s="2" t="s">
        <v>531</v>
      </c>
      <c r="Z35" s="2" t="s">
        <v>52</v>
      </c>
      <c r="AA35" s="16"/>
      <c r="AB35" s="2" t="s">
        <v>52</v>
      </c>
    </row>
    <row r="36" spans="1:28" ht="30" customHeight="1" x14ac:dyDescent="0.3">
      <c r="A36" s="8" t="s">
        <v>424</v>
      </c>
      <c r="B36" s="8" t="s">
        <v>422</v>
      </c>
      <c r="C36" s="8" t="s">
        <v>251</v>
      </c>
      <c r="D36" s="14" t="s">
        <v>227</v>
      </c>
      <c r="E36" s="15">
        <v>0</v>
      </c>
      <c r="F36" s="8" t="s">
        <v>52</v>
      </c>
      <c r="G36" s="15">
        <v>0</v>
      </c>
      <c r="H36" s="8" t="s">
        <v>52</v>
      </c>
      <c r="I36" s="15">
        <v>0</v>
      </c>
      <c r="J36" s="8" t="s">
        <v>52</v>
      </c>
      <c r="K36" s="15">
        <v>0</v>
      </c>
      <c r="L36" s="8" t="s">
        <v>52</v>
      </c>
      <c r="M36" s="15">
        <v>0</v>
      </c>
      <c r="N36" s="8" t="s">
        <v>52</v>
      </c>
      <c r="O36" s="15">
        <v>0</v>
      </c>
      <c r="P36" s="15">
        <v>224359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8" t="s">
        <v>423</v>
      </c>
      <c r="X36" s="8" t="s">
        <v>52</v>
      </c>
      <c r="Y36" s="2" t="s">
        <v>531</v>
      </c>
      <c r="Z36" s="2" t="s">
        <v>52</v>
      </c>
      <c r="AA36" s="16"/>
      <c r="AB36" s="2" t="s">
        <v>52</v>
      </c>
    </row>
    <row r="37" spans="1:28" ht="30" customHeight="1" x14ac:dyDescent="0.3">
      <c r="A37" s="8" t="s">
        <v>416</v>
      </c>
      <c r="B37" s="8" t="s">
        <v>414</v>
      </c>
      <c r="C37" s="8" t="s">
        <v>226</v>
      </c>
      <c r="D37" s="14" t="s">
        <v>227</v>
      </c>
      <c r="E37" s="15">
        <v>0</v>
      </c>
      <c r="F37" s="8" t="s">
        <v>52</v>
      </c>
      <c r="G37" s="15">
        <v>0</v>
      </c>
      <c r="H37" s="8" t="s">
        <v>52</v>
      </c>
      <c r="I37" s="15">
        <v>0</v>
      </c>
      <c r="J37" s="8" t="s">
        <v>52</v>
      </c>
      <c r="K37" s="15">
        <v>0</v>
      </c>
      <c r="L37" s="8" t="s">
        <v>52</v>
      </c>
      <c r="M37" s="15">
        <v>0</v>
      </c>
      <c r="N37" s="8" t="s">
        <v>52</v>
      </c>
      <c r="O37" s="15">
        <v>0</v>
      </c>
      <c r="P37" s="15">
        <v>201951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8" t="s">
        <v>415</v>
      </c>
      <c r="X37" s="8" t="s">
        <v>52</v>
      </c>
      <c r="Y37" s="2" t="s">
        <v>531</v>
      </c>
      <c r="Z37" s="2" t="s">
        <v>52</v>
      </c>
      <c r="AA37" s="16"/>
      <c r="AB37" s="2" t="s">
        <v>52</v>
      </c>
    </row>
    <row r="38" spans="1:28" ht="30" customHeight="1" x14ac:dyDescent="0.3">
      <c r="A38" s="8" t="s">
        <v>253</v>
      </c>
      <c r="B38" s="8" t="s">
        <v>250</v>
      </c>
      <c r="C38" s="8" t="s">
        <v>251</v>
      </c>
      <c r="D38" s="14" t="s">
        <v>227</v>
      </c>
      <c r="E38" s="15">
        <v>0</v>
      </c>
      <c r="F38" s="8" t="s">
        <v>52</v>
      </c>
      <c r="G38" s="15">
        <v>0</v>
      </c>
      <c r="H38" s="8" t="s">
        <v>52</v>
      </c>
      <c r="I38" s="15">
        <v>0</v>
      </c>
      <c r="J38" s="8" t="s">
        <v>52</v>
      </c>
      <c r="K38" s="15">
        <v>0</v>
      </c>
      <c r="L38" s="8" t="s">
        <v>52</v>
      </c>
      <c r="M38" s="15">
        <v>0</v>
      </c>
      <c r="N38" s="8" t="s">
        <v>52</v>
      </c>
      <c r="O38" s="15">
        <v>0</v>
      </c>
      <c r="P38" s="15">
        <v>178249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8" t="s">
        <v>252</v>
      </c>
      <c r="X38" s="8" t="s">
        <v>52</v>
      </c>
      <c r="Y38" s="2" t="s">
        <v>531</v>
      </c>
      <c r="Z38" s="2" t="s">
        <v>52</v>
      </c>
      <c r="AA38" s="16"/>
      <c r="AB38" s="2" t="s">
        <v>52</v>
      </c>
    </row>
    <row r="39" spans="1:28" ht="30" customHeight="1" x14ac:dyDescent="0.3">
      <c r="A39" s="8" t="s">
        <v>229</v>
      </c>
      <c r="B39" s="8" t="s">
        <v>225</v>
      </c>
      <c r="C39" s="8" t="s">
        <v>226</v>
      </c>
      <c r="D39" s="14" t="s">
        <v>227</v>
      </c>
      <c r="E39" s="15">
        <v>0</v>
      </c>
      <c r="F39" s="8" t="s">
        <v>52</v>
      </c>
      <c r="G39" s="15">
        <v>0</v>
      </c>
      <c r="H39" s="8" t="s">
        <v>52</v>
      </c>
      <c r="I39" s="15">
        <v>0</v>
      </c>
      <c r="J39" s="8" t="s">
        <v>52</v>
      </c>
      <c r="K39" s="15">
        <v>0</v>
      </c>
      <c r="L39" s="8" t="s">
        <v>52</v>
      </c>
      <c r="M39" s="15">
        <v>0</v>
      </c>
      <c r="N39" s="8" t="s">
        <v>52</v>
      </c>
      <c r="O39" s="15">
        <v>0</v>
      </c>
      <c r="P39" s="15">
        <v>198242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8" t="s">
        <v>228</v>
      </c>
      <c r="X39" s="8" t="s">
        <v>52</v>
      </c>
      <c r="Y39" s="2" t="s">
        <v>531</v>
      </c>
      <c r="Z39" s="2" t="s">
        <v>52</v>
      </c>
      <c r="AA39" s="16"/>
      <c r="AB39" s="2" t="s">
        <v>52</v>
      </c>
    </row>
    <row r="40" spans="1:28" ht="30" customHeight="1" x14ac:dyDescent="0.3">
      <c r="A40" s="8" t="s">
        <v>394</v>
      </c>
      <c r="B40" s="8" t="s">
        <v>392</v>
      </c>
      <c r="C40" s="8" t="s">
        <v>251</v>
      </c>
      <c r="D40" s="14" t="s">
        <v>227</v>
      </c>
      <c r="E40" s="15">
        <v>0</v>
      </c>
      <c r="F40" s="8" t="s">
        <v>52</v>
      </c>
      <c r="G40" s="15">
        <v>0</v>
      </c>
      <c r="H40" s="8" t="s">
        <v>52</v>
      </c>
      <c r="I40" s="15">
        <v>0</v>
      </c>
      <c r="J40" s="8" t="s">
        <v>52</v>
      </c>
      <c r="K40" s="15">
        <v>0</v>
      </c>
      <c r="L40" s="8" t="s">
        <v>52</v>
      </c>
      <c r="M40" s="15">
        <v>0</v>
      </c>
      <c r="N40" s="8" t="s">
        <v>52</v>
      </c>
      <c r="O40" s="15">
        <v>0</v>
      </c>
      <c r="P40" s="15">
        <v>170023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8" t="s">
        <v>393</v>
      </c>
      <c r="X40" s="8" t="s">
        <v>52</v>
      </c>
      <c r="Y40" s="2" t="s">
        <v>531</v>
      </c>
      <c r="Z40" s="2" t="s">
        <v>52</v>
      </c>
      <c r="AA40" s="16"/>
      <c r="AB40" s="2" t="s">
        <v>52</v>
      </c>
    </row>
    <row r="41" spans="1:28" ht="30" customHeight="1" x14ac:dyDescent="0.3">
      <c r="A41" s="8" t="s">
        <v>362</v>
      </c>
      <c r="B41" s="8" t="s">
        <v>360</v>
      </c>
      <c r="C41" s="8" t="s">
        <v>226</v>
      </c>
      <c r="D41" s="14" t="s">
        <v>227</v>
      </c>
      <c r="E41" s="15">
        <v>0</v>
      </c>
      <c r="F41" s="8" t="s">
        <v>52</v>
      </c>
      <c r="G41" s="15">
        <v>0</v>
      </c>
      <c r="H41" s="8" t="s">
        <v>52</v>
      </c>
      <c r="I41" s="15">
        <v>0</v>
      </c>
      <c r="J41" s="8" t="s">
        <v>52</v>
      </c>
      <c r="K41" s="15">
        <v>0</v>
      </c>
      <c r="L41" s="8" t="s">
        <v>52</v>
      </c>
      <c r="M41" s="15">
        <v>0</v>
      </c>
      <c r="N41" s="8" t="s">
        <v>52</v>
      </c>
      <c r="O41" s="15">
        <v>0</v>
      </c>
      <c r="P41" s="15">
        <v>200925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8" t="s">
        <v>361</v>
      </c>
      <c r="X41" s="8" t="s">
        <v>52</v>
      </c>
      <c r="Y41" s="2" t="s">
        <v>531</v>
      </c>
      <c r="Z41" s="2" t="s">
        <v>52</v>
      </c>
      <c r="AA41" s="16"/>
      <c r="AB41" s="2" t="s">
        <v>52</v>
      </c>
    </row>
    <row r="42" spans="1:28" ht="30" customHeight="1" x14ac:dyDescent="0.3">
      <c r="A42" s="8" t="s">
        <v>433</v>
      </c>
      <c r="B42" s="8" t="s">
        <v>431</v>
      </c>
      <c r="C42" s="8" t="s">
        <v>251</v>
      </c>
      <c r="D42" s="14" t="s">
        <v>227</v>
      </c>
      <c r="E42" s="15">
        <v>0</v>
      </c>
      <c r="F42" s="8" t="s">
        <v>52</v>
      </c>
      <c r="G42" s="15">
        <v>0</v>
      </c>
      <c r="H42" s="8" t="s">
        <v>52</v>
      </c>
      <c r="I42" s="15">
        <v>0</v>
      </c>
      <c r="J42" s="8" t="s">
        <v>52</v>
      </c>
      <c r="K42" s="15">
        <v>0</v>
      </c>
      <c r="L42" s="8" t="s">
        <v>52</v>
      </c>
      <c r="M42" s="15">
        <v>0</v>
      </c>
      <c r="N42" s="8" t="s">
        <v>52</v>
      </c>
      <c r="O42" s="15">
        <v>0</v>
      </c>
      <c r="P42" s="15">
        <v>209611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8" t="s">
        <v>432</v>
      </c>
      <c r="X42" s="8" t="s">
        <v>52</v>
      </c>
      <c r="Y42" s="2" t="s">
        <v>531</v>
      </c>
      <c r="Z42" s="2" t="s">
        <v>52</v>
      </c>
      <c r="AA42" s="16"/>
      <c r="AB42" s="2" t="s">
        <v>52</v>
      </c>
    </row>
    <row r="43" spans="1:28" ht="30" customHeight="1" x14ac:dyDescent="0.3">
      <c r="A43" s="8" t="s">
        <v>450</v>
      </c>
      <c r="B43" s="8" t="s">
        <v>448</v>
      </c>
      <c r="C43" s="8" t="s">
        <v>251</v>
      </c>
      <c r="D43" s="14" t="s">
        <v>227</v>
      </c>
      <c r="E43" s="15">
        <v>0</v>
      </c>
      <c r="F43" s="8" t="s">
        <v>52</v>
      </c>
      <c r="G43" s="15">
        <v>0</v>
      </c>
      <c r="H43" s="8" t="s">
        <v>52</v>
      </c>
      <c r="I43" s="15">
        <v>0</v>
      </c>
      <c r="J43" s="8" t="s">
        <v>52</v>
      </c>
      <c r="K43" s="15">
        <v>0</v>
      </c>
      <c r="L43" s="8" t="s">
        <v>52</v>
      </c>
      <c r="M43" s="15">
        <v>0</v>
      </c>
      <c r="N43" s="8" t="s">
        <v>52</v>
      </c>
      <c r="O43" s="15">
        <v>0</v>
      </c>
      <c r="P43" s="15">
        <v>184508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8" t="s">
        <v>449</v>
      </c>
      <c r="X43" s="8" t="s">
        <v>52</v>
      </c>
      <c r="Y43" s="2" t="s">
        <v>531</v>
      </c>
      <c r="Z43" s="2" t="s">
        <v>52</v>
      </c>
      <c r="AA43" s="16"/>
      <c r="AB43" s="2" t="s">
        <v>52</v>
      </c>
    </row>
    <row r="44" spans="1:28" ht="30" customHeight="1" x14ac:dyDescent="0.3">
      <c r="A44" s="8" t="s">
        <v>159</v>
      </c>
      <c r="B44" s="8" t="s">
        <v>157</v>
      </c>
      <c r="C44" s="8" t="s">
        <v>52</v>
      </c>
      <c r="D44" s="14" t="s">
        <v>112</v>
      </c>
      <c r="E44" s="15">
        <v>0</v>
      </c>
      <c r="F44" s="8" t="s">
        <v>52</v>
      </c>
      <c r="G44" s="15">
        <v>0</v>
      </c>
      <c r="H44" s="8" t="s">
        <v>52</v>
      </c>
      <c r="I44" s="15">
        <v>0</v>
      </c>
      <c r="J44" s="8" t="s">
        <v>52</v>
      </c>
      <c r="K44" s="15">
        <v>0</v>
      </c>
      <c r="L44" s="8" t="s">
        <v>52</v>
      </c>
      <c r="M44" s="15">
        <v>500000</v>
      </c>
      <c r="N44" s="8" t="s">
        <v>52</v>
      </c>
      <c r="O44" s="15">
        <f>SMALL(E44:M44,COUNTIF(E44:M44,0)+1)</f>
        <v>500000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8" t="s">
        <v>158</v>
      </c>
      <c r="X44" s="8" t="s">
        <v>532</v>
      </c>
      <c r="Y44" s="2" t="s">
        <v>52</v>
      </c>
      <c r="Z44" s="2" t="s">
        <v>52</v>
      </c>
      <c r="AA44" s="16"/>
      <c r="AB44" s="2" t="s">
        <v>52</v>
      </c>
    </row>
    <row r="45" spans="1:28" ht="30" customHeight="1" x14ac:dyDescent="0.3">
      <c r="A45" s="8" t="s">
        <v>163</v>
      </c>
      <c r="B45" s="8" t="s">
        <v>161</v>
      </c>
      <c r="C45" s="8" t="s">
        <v>52</v>
      </c>
      <c r="D45" s="14" t="s">
        <v>112</v>
      </c>
      <c r="E45" s="15">
        <v>0</v>
      </c>
      <c r="F45" s="8" t="s">
        <v>52</v>
      </c>
      <c r="G45" s="15">
        <v>0</v>
      </c>
      <c r="H45" s="8" t="s">
        <v>52</v>
      </c>
      <c r="I45" s="15">
        <v>0</v>
      </c>
      <c r="J45" s="8" t="s">
        <v>52</v>
      </c>
      <c r="K45" s="15">
        <v>0</v>
      </c>
      <c r="L45" s="8" t="s">
        <v>52</v>
      </c>
      <c r="M45" s="15">
        <v>400000</v>
      </c>
      <c r="N45" s="8" t="s">
        <v>52</v>
      </c>
      <c r="O45" s="15">
        <f>SMALL(E45:M45,COUNTIF(E45:M45,0)+1)</f>
        <v>400000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8" t="s">
        <v>162</v>
      </c>
      <c r="X45" s="8" t="s">
        <v>532</v>
      </c>
      <c r="Y45" s="2" t="s">
        <v>52</v>
      </c>
      <c r="Z45" s="2" t="s">
        <v>52</v>
      </c>
      <c r="AA45" s="16"/>
      <c r="AB45" s="2" t="s">
        <v>52</v>
      </c>
    </row>
    <row r="46" spans="1:28" ht="30" customHeight="1" x14ac:dyDescent="0.3">
      <c r="A46" s="8" t="s">
        <v>103</v>
      </c>
      <c r="B46" s="8" t="s">
        <v>100</v>
      </c>
      <c r="C46" s="8" t="s">
        <v>101</v>
      </c>
      <c r="D46" s="14" t="s">
        <v>68</v>
      </c>
      <c r="E46" s="15">
        <v>0</v>
      </c>
      <c r="F46" s="8" t="s">
        <v>52</v>
      </c>
      <c r="G46" s="15">
        <v>0</v>
      </c>
      <c r="H46" s="8" t="s">
        <v>52</v>
      </c>
      <c r="I46" s="15">
        <v>0</v>
      </c>
      <c r="J46" s="8" t="s">
        <v>52</v>
      </c>
      <c r="K46" s="15">
        <v>0</v>
      </c>
      <c r="L46" s="8" t="s">
        <v>52</v>
      </c>
      <c r="M46" s="15">
        <v>26450</v>
      </c>
      <c r="N46" s="8" t="s">
        <v>52</v>
      </c>
      <c r="O46" s="15">
        <f>SMALL(E46:M46,COUNTIF(E46:M46,0)+1)</f>
        <v>26450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8" t="s">
        <v>102</v>
      </c>
      <c r="X46" s="8" t="s">
        <v>532</v>
      </c>
      <c r="Y46" s="2" t="s">
        <v>52</v>
      </c>
      <c r="Z46" s="2" t="s">
        <v>52</v>
      </c>
      <c r="AA46" s="16"/>
      <c r="AB46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0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0"/>
  <sheetViews>
    <sheetView workbookViewId="0"/>
  </sheetViews>
  <sheetFormatPr defaultRowHeight="16.5" x14ac:dyDescent="0.3"/>
  <sheetData>
    <row r="1" spans="1:7" x14ac:dyDescent="0.3">
      <c r="A1" t="s">
        <v>533</v>
      </c>
    </row>
    <row r="2" spans="1:7" x14ac:dyDescent="0.3">
      <c r="A2" s="1" t="s">
        <v>534</v>
      </c>
      <c r="B2" t="s">
        <v>535</v>
      </c>
    </row>
    <row r="3" spans="1:7" x14ac:dyDescent="0.3">
      <c r="A3" s="1" t="s">
        <v>536</v>
      </c>
      <c r="B3" t="s">
        <v>537</v>
      </c>
    </row>
    <row r="4" spans="1:7" x14ac:dyDescent="0.3">
      <c r="A4" s="1" t="s">
        <v>538</v>
      </c>
      <c r="B4">
        <v>5</v>
      </c>
    </row>
    <row r="5" spans="1:7" x14ac:dyDescent="0.3">
      <c r="A5" s="1" t="s">
        <v>539</v>
      </c>
      <c r="B5">
        <v>5</v>
      </c>
    </row>
    <row r="6" spans="1:7" x14ac:dyDescent="0.3">
      <c r="A6" s="1" t="s">
        <v>540</v>
      </c>
      <c r="B6" t="s">
        <v>541</v>
      </c>
    </row>
    <row r="7" spans="1:7" x14ac:dyDescent="0.3">
      <c r="A7" s="1" t="s">
        <v>542</v>
      </c>
      <c r="B7" t="s">
        <v>530</v>
      </c>
      <c r="C7" t="s">
        <v>63</v>
      </c>
    </row>
    <row r="8" spans="1:7" x14ac:dyDescent="0.3">
      <c r="A8" s="1" t="s">
        <v>543</v>
      </c>
      <c r="B8" t="s">
        <v>530</v>
      </c>
      <c r="C8">
        <v>2</v>
      </c>
    </row>
    <row r="9" spans="1:7" x14ac:dyDescent="0.3">
      <c r="A9" s="1" t="s">
        <v>544</v>
      </c>
      <c r="B9" t="s">
        <v>496</v>
      </c>
      <c r="C9" t="s">
        <v>498</v>
      </c>
      <c r="D9" t="s">
        <v>499</v>
      </c>
      <c r="E9" t="s">
        <v>500</v>
      </c>
      <c r="F9" t="s">
        <v>501</v>
      </c>
      <c r="G9" t="s">
        <v>545</v>
      </c>
    </row>
    <row r="10" spans="1:7" x14ac:dyDescent="0.3">
      <c r="A10" s="1" t="s">
        <v>546</v>
      </c>
      <c r="B10">
        <v>1118</v>
      </c>
      <c r="C10">
        <v>0</v>
      </c>
      <c r="D10">
        <v>0</v>
      </c>
    </row>
    <row r="11" spans="1:7" x14ac:dyDescent="0.3">
      <c r="A11" s="1" t="s">
        <v>547</v>
      </c>
      <c r="B11" t="s">
        <v>548</v>
      </c>
      <c r="C11">
        <v>4</v>
      </c>
    </row>
    <row r="12" spans="1:7" x14ac:dyDescent="0.3">
      <c r="A12" s="1" t="s">
        <v>549</v>
      </c>
      <c r="B12" t="s">
        <v>548</v>
      </c>
      <c r="C12">
        <v>4</v>
      </c>
    </row>
    <row r="13" spans="1:7" x14ac:dyDescent="0.3">
      <c r="A13" s="1" t="s">
        <v>550</v>
      </c>
      <c r="B13" t="s">
        <v>548</v>
      </c>
      <c r="C13">
        <v>3</v>
      </c>
    </row>
    <row r="14" spans="1:7" x14ac:dyDescent="0.3">
      <c r="A14" s="1" t="s">
        <v>551</v>
      </c>
      <c r="B14" t="s">
        <v>530</v>
      </c>
      <c r="C14">
        <v>5</v>
      </c>
    </row>
    <row r="15" spans="1:7" x14ac:dyDescent="0.3">
      <c r="A15" s="1" t="s">
        <v>552</v>
      </c>
      <c r="B15" t="s">
        <v>535</v>
      </c>
      <c r="C15" t="s">
        <v>553</v>
      </c>
      <c r="D15" t="s">
        <v>553</v>
      </c>
      <c r="E15" t="s">
        <v>553</v>
      </c>
      <c r="F15">
        <v>1</v>
      </c>
    </row>
    <row r="16" spans="1:7" x14ac:dyDescent="0.3">
      <c r="A16" s="1" t="s">
        <v>554</v>
      </c>
      <c r="B16">
        <v>1.1100000000000001</v>
      </c>
      <c r="C16">
        <v>1.1200000000000001</v>
      </c>
    </row>
    <row r="17" spans="1:13" x14ac:dyDescent="0.3">
      <c r="A17" s="1" t="s">
        <v>555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556</v>
      </c>
      <c r="B18">
        <v>1.25</v>
      </c>
      <c r="C18">
        <v>1.071</v>
      </c>
    </row>
    <row r="19" spans="1:13" x14ac:dyDescent="0.3">
      <c r="A19" s="1" t="s">
        <v>557</v>
      </c>
    </row>
    <row r="20" spans="1:13" x14ac:dyDescent="0.3">
      <c r="A20" s="1" t="s">
        <v>558</v>
      </c>
      <c r="B20" s="1" t="s">
        <v>530</v>
      </c>
      <c r="C20">
        <v>1</v>
      </c>
    </row>
    <row r="21" spans="1:13" x14ac:dyDescent="0.3">
      <c r="A21" t="s">
        <v>559</v>
      </c>
      <c r="B21" t="s">
        <v>560</v>
      </c>
      <c r="C21" t="s">
        <v>561</v>
      </c>
    </row>
    <row r="22" spans="1:13" x14ac:dyDescent="0.3">
      <c r="A22">
        <v>1</v>
      </c>
      <c r="B22" s="1" t="s">
        <v>562</v>
      </c>
      <c r="C22" s="1" t="s">
        <v>563</v>
      </c>
    </row>
    <row r="23" spans="1:13" x14ac:dyDescent="0.3">
      <c r="A23">
        <v>2</v>
      </c>
      <c r="B23" s="1" t="s">
        <v>564</v>
      </c>
      <c r="C23" s="1" t="s">
        <v>565</v>
      </c>
    </row>
    <row r="24" spans="1:13" x14ac:dyDescent="0.3">
      <c r="A24">
        <v>3</v>
      </c>
      <c r="B24" s="1" t="s">
        <v>566</v>
      </c>
      <c r="C24" s="1" t="s">
        <v>567</v>
      </c>
    </row>
    <row r="25" spans="1:13" x14ac:dyDescent="0.3">
      <c r="A25">
        <v>4</v>
      </c>
      <c r="B25" s="1" t="s">
        <v>568</v>
      </c>
      <c r="C25" s="1" t="s">
        <v>569</v>
      </c>
    </row>
    <row r="26" spans="1:13" x14ac:dyDescent="0.3">
      <c r="A26">
        <v>5</v>
      </c>
      <c r="B26" s="1" t="s">
        <v>570</v>
      </c>
      <c r="C26" s="1" t="s">
        <v>52</v>
      </c>
    </row>
    <row r="27" spans="1:13" x14ac:dyDescent="0.3">
      <c r="A27">
        <v>6</v>
      </c>
      <c r="B27" s="1" t="s">
        <v>180</v>
      </c>
      <c r="C27" s="1" t="s">
        <v>571</v>
      </c>
    </row>
    <row r="28" spans="1:13" x14ac:dyDescent="0.3">
      <c r="A28">
        <v>7</v>
      </c>
      <c r="B28" s="1" t="s">
        <v>572</v>
      </c>
      <c r="C28" s="1" t="s">
        <v>573</v>
      </c>
    </row>
    <row r="29" spans="1:13" x14ac:dyDescent="0.3">
      <c r="A29">
        <v>8</v>
      </c>
      <c r="B29" s="1" t="s">
        <v>574</v>
      </c>
      <c r="C29" s="1" t="s">
        <v>575</v>
      </c>
    </row>
    <row r="30" spans="1:13" x14ac:dyDescent="0.3">
      <c r="A30">
        <v>9</v>
      </c>
      <c r="B30" s="1" t="s">
        <v>576</v>
      </c>
      <c r="C30" s="1" t="s">
        <v>52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11</vt:i4>
      </vt:variant>
    </vt:vector>
  </HeadingPairs>
  <TitlesOfParts>
    <vt:vector size="20" baseType="lpstr">
      <vt:lpstr>갑지</vt:lpstr>
      <vt:lpstr>원가계산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원가계산!Print_Area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2019-06-11T06:01:54Z</cp:lastPrinted>
  <dcterms:created xsi:type="dcterms:W3CDTF">2019-06-07T07:00:29Z</dcterms:created>
  <dcterms:modified xsi:type="dcterms:W3CDTF">2019-06-11T06:01:56Z</dcterms:modified>
</cp:coreProperties>
</file>